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0695" activeTab="1"/>
  </bookViews>
  <sheets>
    <sheet name="保險費表" sheetId="1" r:id="rId1"/>
    <sheet name="113年個人試算表" sheetId="2" r:id="rId2"/>
  </sheets>
  <externalReferences>
    <externalReference r:id="rId5"/>
  </externalReferences>
  <definedNames>
    <definedName name="_xlnm.Print_Area" localSheetId="1">'113年個人試算表'!$A$1:$H$41</definedName>
    <definedName name="月稅額1">ROUNDDOWN((淨額11*稅率1-累進差額1)/12,-1)</definedName>
    <definedName name="淨額1">'[1]100新修所得稅表'!$A1*12-'[1]100新修所得稅表'!$H$2*('[1]100新修所得稅表'!A$8+1)-'[1]100新修所得稅表'!$H$3-'[1]100新修所得稅表'!$H$4</definedName>
    <definedName name="淨額11">IF(淨額1&lt;=0,0,淨額1)</definedName>
    <definedName name="累進差額1">VLOOKUP(淨額11,'[1]100新修所得稅表'!$D$2:$F$6,3)</definedName>
    <definedName name="稅率1">VLOOKUP(淨額11,'[1]100新修所得稅表'!$D$2:$F$6,2)</definedName>
  </definedNames>
  <calcPr fullCalcOnLoad="1"/>
</workbook>
</file>

<file path=xl/sharedStrings.xml><?xml version="1.0" encoding="utf-8"?>
<sst xmlns="http://schemas.openxmlformats.org/spreadsheetml/2006/main" count="215" uniqueCount="138">
  <si>
    <t>勞保投保金額</t>
  </si>
  <si>
    <t xml:space="preserve">級距 </t>
  </si>
  <si>
    <t xml:space="preserve">級 </t>
  </si>
  <si>
    <t xml:space="preserve">實際工資 </t>
  </si>
  <si>
    <t xml:space="preserve">月提繳工資 </t>
  </si>
  <si>
    <t>6%勞退金</t>
  </si>
  <si>
    <t xml:space="preserve">第1組 </t>
  </si>
  <si>
    <t xml:space="preserve">1,500元以下 </t>
  </si>
  <si>
    <t xml:space="preserve">  </t>
  </si>
  <si>
    <t xml:space="preserve">1,501~3,000元 </t>
  </si>
  <si>
    <t xml:space="preserve">3,001~4,500元 </t>
  </si>
  <si>
    <t xml:space="preserve">4,501~6,000元 </t>
  </si>
  <si>
    <t xml:space="preserve">6,001~7,500元 </t>
  </si>
  <si>
    <t xml:space="preserve">第2組 </t>
  </si>
  <si>
    <t xml:space="preserve">7,501~8,700元 </t>
  </si>
  <si>
    <t xml:space="preserve">8,701~9,900元 </t>
  </si>
  <si>
    <t xml:space="preserve">9,901~11,100元 </t>
  </si>
  <si>
    <t>第3組</t>
  </si>
  <si>
    <t xml:space="preserve">13,501~15,840元 </t>
  </si>
  <si>
    <t xml:space="preserve">15,841~16,500元 </t>
  </si>
  <si>
    <t>16,501~17,280元</t>
  </si>
  <si>
    <t>第4組</t>
  </si>
  <si>
    <t xml:space="preserve">27,601~28,800元 </t>
  </si>
  <si>
    <t xml:space="preserve">第5組 </t>
  </si>
  <si>
    <t xml:space="preserve">28,801~30,300元 </t>
  </si>
  <si>
    <t xml:space="preserve">30,301~31,800元 </t>
  </si>
  <si>
    <t xml:space="preserve">31,801~33,300元 </t>
  </si>
  <si>
    <t xml:space="preserve">33,301~34,800元 </t>
  </si>
  <si>
    <t xml:space="preserve">34,801~36,300元 </t>
  </si>
  <si>
    <t xml:space="preserve">第6組 </t>
  </si>
  <si>
    <t xml:space="preserve">36,301~38,200元 </t>
  </si>
  <si>
    <t xml:space="preserve">38,201~40,100元 </t>
  </si>
  <si>
    <t xml:space="preserve">40,101~42,000元 </t>
  </si>
  <si>
    <t xml:space="preserve">42,001~43,900元 </t>
  </si>
  <si>
    <t xml:space="preserve">43,901~45,800元 </t>
  </si>
  <si>
    <t xml:space="preserve">第7組 </t>
  </si>
  <si>
    <t xml:space="preserve">45,801~48,200元 </t>
  </si>
  <si>
    <t xml:space="preserve">48,201~50,600元 </t>
  </si>
  <si>
    <t xml:space="preserve">50,601~53,000元 </t>
  </si>
  <si>
    <t xml:space="preserve">53,001~55,400元 </t>
  </si>
  <si>
    <t xml:space="preserve">55,401~57,800元 </t>
  </si>
  <si>
    <t xml:space="preserve">第8組 </t>
  </si>
  <si>
    <t xml:space="preserve">57,801~60,800元 </t>
  </si>
  <si>
    <t xml:space="preserve">60,801~63,800元 </t>
  </si>
  <si>
    <t xml:space="preserve">63,801~66,800元 </t>
  </si>
  <si>
    <t xml:space="preserve">66,801~69,800元 </t>
  </si>
  <si>
    <t xml:space="preserve">69,801~72,800元 </t>
  </si>
  <si>
    <t xml:space="preserve">第9組 </t>
  </si>
  <si>
    <t xml:space="preserve">72,801~76,500元 </t>
  </si>
  <si>
    <t xml:space="preserve">76,501~80,200元 </t>
  </si>
  <si>
    <t xml:space="preserve">80,201~83,900元 </t>
  </si>
  <si>
    <t xml:space="preserve">83,901~87,600元 </t>
  </si>
  <si>
    <t xml:space="preserve">第10組 </t>
  </si>
  <si>
    <t xml:space="preserve">87,601~92,100元 </t>
  </si>
  <si>
    <t xml:space="preserve">92,101~96,600元 </t>
  </si>
  <si>
    <t xml:space="preserve">96,601~101,100元 </t>
  </si>
  <si>
    <t xml:space="preserve">101,101~105,600元 </t>
  </si>
  <si>
    <t xml:space="preserve">105,601~110,100元 </t>
  </si>
  <si>
    <t xml:space="preserve">第11組 </t>
  </si>
  <si>
    <t xml:space="preserve">110,101~115,500元 </t>
  </si>
  <si>
    <t xml:space="preserve">115,501~120,900元 </t>
  </si>
  <si>
    <t xml:space="preserve">120,901~126,300元 </t>
  </si>
  <si>
    <t xml:space="preserve">126,301~131,700元 </t>
  </si>
  <si>
    <t xml:space="preserve">131,701~137,100元 </t>
  </si>
  <si>
    <t xml:space="preserve">137,101~142,500元 </t>
  </si>
  <si>
    <t xml:space="preserve">142,501~147,900元 </t>
  </si>
  <si>
    <t xml:space="preserve">147,901元以上 </t>
  </si>
  <si>
    <t>勞工保險普通事故保險費</t>
  </si>
  <si>
    <t>學校負擔70%</t>
  </si>
  <si>
    <t xml:space="preserve">17,881~19,047元 </t>
  </si>
  <si>
    <t>勞保/就保月投保薪資級距</t>
  </si>
  <si>
    <t>勞退月提繳工資級距</t>
  </si>
  <si>
    <t>就業保險費</t>
  </si>
  <si>
    <t>勞工保險職業災害保險費</t>
  </si>
  <si>
    <t>(1)勞保</t>
  </si>
  <si>
    <t>(2)勞退</t>
  </si>
  <si>
    <t>提撥率固定6%</t>
  </si>
  <si>
    <t>「雇主」應負擔保險費：(1)勞保+(2)勞退</t>
  </si>
  <si>
    <t>「學生」應負擔保險費：(1)勞保+(2)勞退</t>
  </si>
  <si>
    <t>工作起始日</t>
  </si>
  <si>
    <t>工作結束日</t>
  </si>
  <si>
    <t>合計天數</t>
  </si>
  <si>
    <t>自提率0%</t>
  </si>
  <si>
    <t>勞保合計</t>
  </si>
  <si>
    <t>學生個人總計負擔金額</t>
  </si>
  <si>
    <t>雇主總計負擔金額</t>
  </si>
  <si>
    <t>日薪轉換月薪資</t>
  </si>
  <si>
    <t>合計天數</t>
  </si>
  <si>
    <t>就業保險費率：</t>
  </si>
  <si>
    <t>職災費率：</t>
  </si>
  <si>
    <t>★如為外籍人士(外籍配偶除外)，依規定不適用就業保險、勞退，請自行將該兩項金額改為0元★</t>
  </si>
  <si>
    <t>試算說明</t>
  </si>
  <si>
    <t>應繳保險費試算結果</t>
  </si>
  <si>
    <t>單位：元</t>
  </si>
  <si>
    <t>基本時薪</t>
  </si>
  <si>
    <t>勞保普通事故</t>
  </si>
  <si>
    <t>就業保險</t>
  </si>
  <si>
    <t>基本工資</t>
  </si>
  <si>
    <t xml:space="preserve">17,281~17,880元 </t>
  </si>
  <si>
    <t xml:space="preserve">20,009~21,009元 </t>
  </si>
  <si>
    <t xml:space="preserve">21,010~22,000元 </t>
  </si>
  <si>
    <t>勞保普通事故費率：</t>
  </si>
  <si>
    <t>等級</t>
  </si>
  <si>
    <t xml:space="preserve">12,541~13,500元 </t>
  </si>
  <si>
    <t xml:space="preserve">19,048~20,008元 </t>
  </si>
  <si>
    <t xml:space="preserve">22,001~23,100元 </t>
  </si>
  <si>
    <t>勞保投保分級</t>
  </si>
  <si>
    <t>負擔保費20%</t>
  </si>
  <si>
    <t>11,101~12,540元</t>
  </si>
  <si>
    <t xml:space="preserve">23,101~24,000元 </t>
  </si>
  <si>
    <t>●  日薪</t>
  </si>
  <si>
    <r>
      <t>勞保/</t>
    </r>
    <r>
      <rPr>
        <sz val="12"/>
        <color indexed="10"/>
        <rFont val="微軟正黑體"/>
        <family val="2"/>
      </rPr>
      <t>職災投保薪資級距</t>
    </r>
  </si>
  <si>
    <r>
      <rPr>
        <b/>
        <sz val="14"/>
        <color indexed="14"/>
        <rFont val="微軟正黑體"/>
        <family val="2"/>
      </rPr>
      <t>●</t>
    </r>
    <r>
      <rPr>
        <b/>
        <sz val="14"/>
        <color indexed="30"/>
        <rFont val="微軟正黑體"/>
        <family val="2"/>
      </rPr>
      <t xml:space="preserve">  </t>
    </r>
    <r>
      <rPr>
        <b/>
        <sz val="14"/>
        <color indexed="14"/>
        <rFont val="微軟正黑體"/>
        <family val="2"/>
      </rPr>
      <t>月薪</t>
    </r>
  </si>
  <si>
    <r>
      <rPr>
        <b/>
        <sz val="11"/>
        <color indexed="10"/>
        <rFont val="新細明體"/>
        <family val="1"/>
      </rPr>
      <t>★</t>
    </r>
    <r>
      <rPr>
        <b/>
        <sz val="11"/>
        <color indexed="10"/>
        <rFont val="微軟正黑體"/>
        <family val="2"/>
      </rPr>
      <t>自111.05.01起依勞工職業災害保險投保薪資分級表</t>
    </r>
  </si>
  <si>
    <t>投保等級</t>
  </si>
  <si>
    <t>月 薪 資 總 額</t>
  </si>
  <si>
    <t>月投保薪資</t>
  </si>
  <si>
    <t>費率0.10%</t>
  </si>
  <si>
    <t xml:space="preserve">24,001~25,250元 </t>
  </si>
  <si>
    <t xml:space="preserve">25,251~26,400元 </t>
  </si>
  <si>
    <t>113.1.1適用費率</t>
  </si>
  <si>
    <r>
      <t>填寫說明：
1.格式(6碼)：例如：1130101
2.</t>
    </r>
    <r>
      <rPr>
        <b/>
        <u val="single"/>
        <sz val="12"/>
        <color indexed="10"/>
        <rFont val="微軟正黑體"/>
        <family val="2"/>
      </rPr>
      <t>工作結束日如為當月最後1日，不論大小月最高請輸入當月30日)</t>
    </r>
  </si>
  <si>
    <r>
      <rPr>
        <sz val="16"/>
        <rFont val="微軟正黑體"/>
        <family val="2"/>
      </rPr>
      <t>1.請於淺黃色欄位中輸入資料。</t>
    </r>
    <r>
      <rPr>
        <sz val="16"/>
        <color indexed="60"/>
        <rFont val="微軟正黑體"/>
        <family val="2"/>
      </rPr>
      <t xml:space="preserve">
</t>
    </r>
    <r>
      <rPr>
        <sz val="16"/>
        <rFont val="微軟正黑體"/>
        <family val="2"/>
      </rPr>
      <t>2.本表</t>
    </r>
    <r>
      <rPr>
        <b/>
        <u val="double"/>
        <sz val="16"/>
        <color indexed="60"/>
        <rFont val="微軟正黑體"/>
        <family val="2"/>
      </rPr>
      <t>僅提供試算當月的，不得跨月試算</t>
    </r>
    <r>
      <rPr>
        <sz val="16"/>
        <color indexed="60"/>
        <rFont val="微軟正黑體"/>
        <family val="2"/>
      </rPr>
      <t xml:space="preserve">。
</t>
    </r>
    <r>
      <rPr>
        <sz val="16"/>
        <color indexed="8"/>
        <rFont val="微軟正黑體"/>
        <family val="2"/>
      </rPr>
      <t>3.</t>
    </r>
    <r>
      <rPr>
        <b/>
        <sz val="16"/>
        <color indexed="60"/>
        <rFont val="微軟正黑體"/>
        <family val="2"/>
      </rPr>
      <t>基本時薪自113.01.01起為183元，不得低於標準</t>
    </r>
    <r>
      <rPr>
        <sz val="16"/>
        <color indexed="60"/>
        <rFont val="微軟正黑體"/>
        <family val="2"/>
      </rPr>
      <t>。</t>
    </r>
  </si>
  <si>
    <r>
      <t>填寫說明：
1.格式(6碼)：例如：1130101
2.結束日</t>
    </r>
    <r>
      <rPr>
        <b/>
        <u val="single"/>
        <sz val="12"/>
        <color indexed="10"/>
        <rFont val="微軟正黑體"/>
        <family val="2"/>
      </rPr>
      <t>不論大小月最高請輸入當月30日)</t>
    </r>
  </si>
  <si>
    <t>113.1.1適用</t>
  </si>
  <si>
    <t>113無調整</t>
  </si>
  <si>
    <r>
      <rPr>
        <sz val="12"/>
        <color indexed="10"/>
        <rFont val="微軟正黑體"/>
        <family val="2"/>
      </rPr>
      <t>26,401</t>
    </r>
    <r>
      <rPr>
        <sz val="12"/>
        <rFont val="微軟正黑體"/>
        <family val="2"/>
      </rPr>
      <t>~</t>
    </r>
    <r>
      <rPr>
        <sz val="12"/>
        <color indexed="10"/>
        <rFont val="微軟正黑體"/>
        <family val="2"/>
      </rPr>
      <t>27,470</t>
    </r>
    <r>
      <rPr>
        <sz val="12"/>
        <rFont val="微軟正黑體"/>
        <family val="2"/>
      </rPr>
      <t xml:space="preserve">元 </t>
    </r>
  </si>
  <si>
    <r>
      <rPr>
        <sz val="12"/>
        <color indexed="10"/>
        <rFont val="微軟正黑體"/>
        <family val="2"/>
      </rPr>
      <t>27,471</t>
    </r>
    <r>
      <rPr>
        <sz val="12"/>
        <rFont val="微軟正黑體"/>
        <family val="2"/>
      </rPr>
      <t xml:space="preserve">~27,600元 </t>
    </r>
  </si>
  <si>
    <t>113.01.01生效適用</t>
  </si>
  <si>
    <t>27,470元 以下</t>
  </si>
  <si>
    <t>中華民國112年10月16日勞動部勞動保3字第1120077391號令修正發布，自113年1月1日施行</t>
  </si>
  <si>
    <t>113年勞保局核定本單位職災費率：0.10%</t>
  </si>
  <si>
    <t>無異動</t>
  </si>
  <si>
    <t>112.10.27保納新字第11229000000號函</t>
  </si>
  <si>
    <r>
      <rPr>
        <b/>
        <sz val="12"/>
        <color indexed="14"/>
        <rFont val="新細明體"/>
        <family val="1"/>
      </rPr>
      <t>★</t>
    </r>
    <r>
      <rPr>
        <b/>
        <sz val="12"/>
        <color indexed="14"/>
        <rFont val="微軟正黑體"/>
        <family val="2"/>
      </rPr>
      <t>指全月在職，每周有固定到班時間者</t>
    </r>
  </si>
  <si>
    <t>★指未全月在職，不定時到班者(例如臨時工短暫受僱幾天)</t>
  </si>
  <si>
    <r>
      <rPr>
        <b/>
        <sz val="14"/>
        <color indexed="30"/>
        <rFont val="微軟正黑體"/>
        <family val="2"/>
      </rPr>
      <t>計薪方式(</t>
    </r>
    <r>
      <rPr>
        <b/>
        <sz val="14"/>
        <color indexed="60"/>
        <rFont val="微軟正黑體"/>
        <family val="2"/>
      </rPr>
      <t>單選</t>
    </r>
    <r>
      <rPr>
        <b/>
        <sz val="14"/>
        <color indexed="30"/>
        <rFont val="微軟正黑體"/>
        <family val="2"/>
      </rPr>
      <t>)</t>
    </r>
    <r>
      <rPr>
        <sz val="12"/>
        <rFont val="微軟正黑體"/>
        <family val="2"/>
      </rPr>
      <t xml:space="preserve">
</t>
    </r>
    <r>
      <rPr>
        <sz val="12"/>
        <color indexed="10"/>
        <rFont val="微軟正黑體"/>
        <family val="2"/>
      </rPr>
      <t xml:space="preserve">
</t>
    </r>
    <r>
      <rPr>
        <b/>
        <sz val="14"/>
        <color indexed="10"/>
        <rFont val="微軟正黑體"/>
        <family val="2"/>
      </rPr>
      <t>只能選填其中一類，
另外三個欄位務必空白，以免計算錯誤。</t>
    </r>
    <r>
      <rPr>
        <b/>
        <sz val="14"/>
        <color indexed="10"/>
        <rFont val="微軟正黑體"/>
        <family val="2"/>
      </rPr>
      <t xml:space="preserve">
</t>
    </r>
  </si>
  <si>
    <r>
      <t xml:space="preserve">約用人員及雇主(學校)應負擔勞保、勞退
</t>
    </r>
    <r>
      <rPr>
        <b/>
        <sz val="18"/>
        <color indexed="12"/>
        <rFont val="微軟正黑體"/>
        <family val="2"/>
      </rPr>
      <t>2合1試算表</t>
    </r>
    <r>
      <rPr>
        <b/>
        <sz val="18"/>
        <rFont val="微軟正黑體"/>
        <family val="2"/>
      </rPr>
      <t>(</t>
    </r>
    <r>
      <rPr>
        <b/>
        <sz val="18"/>
        <color indexed="10"/>
        <rFont val="微軟正黑體"/>
        <family val="2"/>
      </rPr>
      <t>113.01.01起適用</t>
    </r>
    <r>
      <rPr>
        <b/>
        <sz val="18"/>
        <rFont val="微軟正黑體"/>
        <family val="2"/>
      </rPr>
      <t>)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</si>
</sst>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[$-404]AM/PM\ hh:mm:ss"/>
    <numFmt numFmtId="178" formatCode="000"/>
    <numFmt numFmtId="179" formatCode="m&quot;月&quot;d&quot;日&quot;"/>
    <numFmt numFmtId="180" formatCode="#,##0_ "/>
  </numFmts>
  <fonts count="9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微軟正黑體"/>
      <family val="2"/>
    </font>
    <font>
      <sz val="14"/>
      <name val="微軟正黑體"/>
      <family val="2"/>
    </font>
    <font>
      <b/>
      <sz val="18"/>
      <name val="微軟正黑體"/>
      <family val="2"/>
    </font>
    <font>
      <b/>
      <sz val="12"/>
      <color indexed="10"/>
      <name val="微軟正黑體"/>
      <family val="2"/>
    </font>
    <font>
      <b/>
      <sz val="14"/>
      <color indexed="30"/>
      <name val="微軟正黑體"/>
      <family val="2"/>
    </font>
    <font>
      <b/>
      <sz val="12"/>
      <name val="微軟正黑體"/>
      <family val="2"/>
    </font>
    <font>
      <b/>
      <sz val="18"/>
      <color indexed="10"/>
      <name val="微軟正黑體"/>
      <family val="2"/>
    </font>
    <font>
      <b/>
      <sz val="14"/>
      <color indexed="10"/>
      <name val="微軟正黑體"/>
      <family val="2"/>
    </font>
    <font>
      <b/>
      <u val="single"/>
      <sz val="12"/>
      <color indexed="10"/>
      <name val="微軟正黑體"/>
      <family val="2"/>
    </font>
    <font>
      <sz val="12"/>
      <color indexed="10"/>
      <name val="微軟正黑體"/>
      <family val="2"/>
    </font>
    <font>
      <b/>
      <sz val="14"/>
      <color indexed="14"/>
      <name val="微軟正黑體"/>
      <family val="2"/>
    </font>
    <font>
      <b/>
      <sz val="11"/>
      <color indexed="10"/>
      <name val="微軟正黑體"/>
      <family val="2"/>
    </font>
    <font>
      <b/>
      <sz val="11"/>
      <color indexed="10"/>
      <name val="新細明體"/>
      <family val="1"/>
    </font>
    <font>
      <b/>
      <sz val="18"/>
      <color indexed="12"/>
      <name val="微軟正黑體"/>
      <family val="2"/>
    </font>
    <font>
      <sz val="16"/>
      <color indexed="60"/>
      <name val="微軟正黑體"/>
      <family val="2"/>
    </font>
    <font>
      <b/>
      <sz val="12"/>
      <color indexed="14"/>
      <name val="微軟正黑體"/>
      <family val="2"/>
    </font>
    <font>
      <b/>
      <sz val="14"/>
      <color indexed="60"/>
      <name val="微軟正黑體"/>
      <family val="2"/>
    </font>
    <font>
      <b/>
      <u val="double"/>
      <sz val="16"/>
      <color indexed="60"/>
      <name val="微軟正黑體"/>
      <family val="2"/>
    </font>
    <font>
      <sz val="16"/>
      <name val="微軟正黑體"/>
      <family val="2"/>
    </font>
    <font>
      <b/>
      <sz val="16"/>
      <color indexed="60"/>
      <name val="微軟正黑體"/>
      <family val="2"/>
    </font>
    <font>
      <sz val="16"/>
      <color indexed="8"/>
      <name val="微軟正黑體"/>
      <family val="2"/>
    </font>
    <font>
      <b/>
      <sz val="12"/>
      <color indexed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微軟正黑體"/>
      <family val="2"/>
    </font>
    <font>
      <b/>
      <sz val="12"/>
      <name val="新細明體"/>
      <family val="1"/>
    </font>
    <font>
      <b/>
      <sz val="12"/>
      <color indexed="12"/>
      <name val="新細明體"/>
      <family val="1"/>
    </font>
    <font>
      <sz val="16"/>
      <color indexed="30"/>
      <name val="微軟正黑體"/>
      <family val="2"/>
    </font>
    <font>
      <sz val="12"/>
      <color indexed="8"/>
      <name val="微軟正黑體"/>
      <family val="2"/>
    </font>
    <font>
      <sz val="12"/>
      <color indexed="18"/>
      <name val="微軟正黑體"/>
      <family val="2"/>
    </font>
    <font>
      <sz val="14"/>
      <color indexed="10"/>
      <name val="微軟正黑體"/>
      <family val="2"/>
    </font>
    <font>
      <b/>
      <sz val="22"/>
      <color indexed="30"/>
      <name val="微軟正黑體"/>
      <family val="2"/>
    </font>
    <font>
      <sz val="12"/>
      <color indexed="30"/>
      <name val="微軟正黑體"/>
      <family val="2"/>
    </font>
    <font>
      <sz val="10"/>
      <color indexed="18"/>
      <name val="微軟正黑體"/>
      <family val="2"/>
    </font>
    <font>
      <b/>
      <sz val="14"/>
      <color indexed="12"/>
      <name val="微軟正黑體"/>
      <family val="2"/>
    </font>
    <font>
      <sz val="12"/>
      <color indexed="12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微軟正黑體"/>
      <family val="2"/>
    </font>
    <font>
      <b/>
      <sz val="12"/>
      <color rgb="FF0000FF"/>
      <name val="微軟正黑體"/>
      <family val="2"/>
    </font>
    <font>
      <b/>
      <sz val="12"/>
      <color rgb="FFFF0000"/>
      <name val="微軟正黑體"/>
      <family val="2"/>
    </font>
    <font>
      <b/>
      <sz val="12"/>
      <name val="Calibri"/>
      <family val="1"/>
    </font>
    <font>
      <sz val="12"/>
      <name val="Calibri"/>
      <family val="1"/>
    </font>
    <font>
      <b/>
      <sz val="12"/>
      <color rgb="FF0000FF"/>
      <name val="Calibri"/>
      <family val="1"/>
    </font>
    <font>
      <sz val="16"/>
      <color rgb="FF0033CC"/>
      <name val="微軟正黑體"/>
      <family val="2"/>
    </font>
    <font>
      <sz val="12"/>
      <color theme="1"/>
      <name val="微軟正黑體"/>
      <family val="2"/>
    </font>
    <font>
      <sz val="12"/>
      <color rgb="FF000099"/>
      <name val="微軟正黑體"/>
      <family val="2"/>
    </font>
    <font>
      <sz val="14"/>
      <color rgb="FFFF0000"/>
      <name val="微軟正黑體"/>
      <family val="2"/>
    </font>
    <font>
      <b/>
      <sz val="22"/>
      <color rgb="FF0070C0"/>
      <name val="微軟正黑體"/>
      <family val="2"/>
    </font>
    <font>
      <b/>
      <sz val="14"/>
      <color rgb="FFFF0000"/>
      <name val="微軟正黑體"/>
      <family val="2"/>
    </font>
    <font>
      <b/>
      <sz val="14"/>
      <color rgb="FF0070C0"/>
      <name val="微軟正黑體"/>
      <family val="2"/>
    </font>
    <font>
      <b/>
      <sz val="11"/>
      <color rgb="FFFF0000"/>
      <name val="微軟正黑體"/>
      <family val="2"/>
    </font>
    <font>
      <sz val="12"/>
      <color rgb="FF0070C0"/>
      <name val="微軟正黑體"/>
      <family val="2"/>
    </font>
    <font>
      <sz val="10"/>
      <color rgb="FF000099"/>
      <name val="微軟正黑體"/>
      <family val="2"/>
    </font>
    <font>
      <b/>
      <sz val="14"/>
      <color rgb="FF0000FF"/>
      <name val="微軟正黑體"/>
      <family val="2"/>
    </font>
    <font>
      <b/>
      <sz val="12"/>
      <color rgb="FFFF33CC"/>
      <name val="微軟正黑體"/>
      <family val="2"/>
    </font>
    <font>
      <sz val="12"/>
      <color rgb="FF0000FF"/>
      <name val="微軟正黑體"/>
      <family val="2"/>
    </font>
    <font>
      <sz val="16"/>
      <color rgb="FFC0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72" fillId="0" borderId="0" xfId="33" applyFont="1" applyAlignment="1">
      <alignment vertical="center"/>
      <protection/>
    </xf>
    <xf numFmtId="0" fontId="7" fillId="0" borderId="0" xfId="33" applyFont="1">
      <alignment/>
      <protection/>
    </xf>
    <xf numFmtId="0" fontId="73" fillId="33" borderId="0" xfId="0" applyFont="1" applyFill="1" applyAlignment="1">
      <alignment/>
    </xf>
    <xf numFmtId="0" fontId="4" fillId="0" borderId="10" xfId="33" applyFont="1" applyBorder="1" applyAlignment="1">
      <alignment horizontal="center" vertical="top" wrapText="1"/>
      <protection/>
    </xf>
    <xf numFmtId="180" fontId="4" fillId="0" borderId="10" xfId="33" applyNumberFormat="1" applyFont="1" applyBorder="1" applyAlignment="1">
      <alignment horizontal="center" vertical="top" wrapText="1"/>
      <protection/>
    </xf>
    <xf numFmtId="180" fontId="4" fillId="0" borderId="10" xfId="33" applyNumberFormat="1" applyFont="1" applyBorder="1" applyAlignment="1">
      <alignment horizontal="center"/>
      <protection/>
    </xf>
    <xf numFmtId="0" fontId="4" fillId="0" borderId="10" xfId="33" applyFont="1" applyBorder="1" applyAlignment="1">
      <alignment horizontal="right" vertical="top" wrapText="1"/>
      <protection/>
    </xf>
    <xf numFmtId="0" fontId="74" fillId="0" borderId="0" xfId="33" applyFont="1" applyBorder="1">
      <alignment/>
      <protection/>
    </xf>
    <xf numFmtId="0" fontId="4" fillId="34" borderId="10" xfId="33" applyFont="1" applyFill="1" applyBorder="1" applyAlignment="1">
      <alignment horizontal="center" vertical="center"/>
      <protection/>
    </xf>
    <xf numFmtId="0" fontId="4" fillId="34" borderId="10" xfId="33" applyFont="1" applyFill="1" applyBorder="1" applyAlignment="1">
      <alignment horizontal="center" vertical="center" wrapText="1"/>
      <protection/>
    </xf>
    <xf numFmtId="0" fontId="4" fillId="35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/>
      <protection/>
    </xf>
    <xf numFmtId="10" fontId="72" fillId="0" borderId="0" xfId="33" applyNumberFormat="1" applyFont="1" applyAlignment="1">
      <alignment vertical="center"/>
      <protection/>
    </xf>
    <xf numFmtId="0" fontId="75" fillId="33" borderId="0" xfId="0" applyFont="1" applyFill="1" applyAlignment="1">
      <alignment/>
    </xf>
    <xf numFmtId="0" fontId="76" fillId="0" borderId="0" xfId="0" applyFont="1" applyAlignment="1">
      <alignment horizontal="right"/>
    </xf>
    <xf numFmtId="0" fontId="77" fillId="33" borderId="0" xfId="0" applyFont="1" applyFill="1" applyAlignment="1">
      <alignment/>
    </xf>
    <xf numFmtId="0" fontId="77" fillId="33" borderId="0" xfId="0" applyFont="1" applyFill="1" applyAlignment="1">
      <alignment horizontal="right"/>
    </xf>
    <xf numFmtId="0" fontId="77" fillId="33" borderId="0" xfId="0" applyFont="1" applyFill="1" applyAlignment="1">
      <alignment wrapText="1"/>
    </xf>
    <xf numFmtId="0" fontId="72" fillId="0" borderId="10" xfId="33" applyFont="1" applyBorder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0" fontId="79" fillId="0" borderId="0" xfId="33" applyNumberFormat="1" applyFont="1" applyAlignment="1">
      <alignment vertical="center"/>
      <protection/>
    </xf>
    <xf numFmtId="10" fontId="79" fillId="36" borderId="0" xfId="33" applyNumberFormat="1" applyFont="1" applyFill="1" applyAlignment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23" borderId="0" xfId="0" applyFont="1" applyFill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0" fontId="81" fillId="0" borderId="11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15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36" borderId="0" xfId="33" applyNumberFormat="1" applyFont="1" applyFill="1" applyAlignment="1">
      <alignment horizontal="left" vertical="center"/>
      <protection/>
    </xf>
    <xf numFmtId="0" fontId="4" fillId="36" borderId="0" xfId="0" applyFont="1" applyFill="1" applyBorder="1" applyAlignment="1">
      <alignment horizontal="left" vertical="center"/>
    </xf>
    <xf numFmtId="0" fontId="82" fillId="36" borderId="16" xfId="0" applyFont="1" applyFill="1" applyBorder="1" applyAlignment="1">
      <alignment vertical="center"/>
    </xf>
    <xf numFmtId="0" fontId="4" fillId="36" borderId="16" xfId="0" applyFont="1" applyFill="1" applyBorder="1" applyAlignment="1">
      <alignment horizontal="left" vertical="center"/>
    </xf>
    <xf numFmtId="0" fontId="82" fillId="36" borderId="17" xfId="0" applyFont="1" applyFill="1" applyBorder="1" applyAlignment="1">
      <alignment vertical="center"/>
    </xf>
    <xf numFmtId="0" fontId="83" fillId="19" borderId="0" xfId="0" applyFont="1" applyFill="1" applyBorder="1" applyAlignment="1">
      <alignment horizontal="left" vertical="center"/>
    </xf>
    <xf numFmtId="0" fontId="83" fillId="12" borderId="15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right" vertical="center"/>
    </xf>
    <xf numFmtId="0" fontId="72" fillId="0" borderId="0" xfId="33" applyFont="1">
      <alignment/>
      <protection/>
    </xf>
    <xf numFmtId="180" fontId="72" fillId="0" borderId="10" xfId="33" applyNumberFormat="1" applyFont="1" applyBorder="1" applyAlignment="1">
      <alignment horizontal="center" vertical="top" wrapText="1"/>
      <protection/>
    </xf>
    <xf numFmtId="0" fontId="79" fillId="0" borderId="10" xfId="33" applyFont="1" applyBorder="1" applyAlignment="1">
      <alignment horizontal="center" vertical="top" wrapText="1"/>
      <protection/>
    </xf>
    <xf numFmtId="180" fontId="79" fillId="0" borderId="10" xfId="33" applyNumberFormat="1" applyFont="1" applyBorder="1" applyAlignment="1">
      <alignment horizontal="center" vertical="top" wrapText="1"/>
      <protection/>
    </xf>
    <xf numFmtId="0" fontId="79" fillId="0" borderId="10" xfId="33" applyFont="1" applyBorder="1">
      <alignment/>
      <protection/>
    </xf>
    <xf numFmtId="0" fontId="4" fillId="36" borderId="0" xfId="0" applyFont="1" applyFill="1" applyBorder="1" applyAlignment="1">
      <alignment horizontal="left" vertical="center"/>
    </xf>
    <xf numFmtId="0" fontId="8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72" fillId="0" borderId="0" xfId="33" applyFont="1" applyAlignment="1">
      <alignment vertical="center" wrapText="1"/>
      <protection/>
    </xf>
    <xf numFmtId="0" fontId="82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85" fillId="36" borderId="15" xfId="0" applyFont="1" applyFill="1" applyBorder="1" applyAlignment="1">
      <alignment vertical="center" wrapText="1"/>
    </xf>
    <xf numFmtId="0" fontId="4" fillId="5" borderId="10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/>
      <protection/>
    </xf>
    <xf numFmtId="0" fontId="4" fillId="0" borderId="10" xfId="33" applyFont="1" applyBorder="1" applyAlignment="1">
      <alignment/>
      <protection/>
    </xf>
    <xf numFmtId="0" fontId="79" fillId="0" borderId="10" xfId="33" applyFont="1" applyBorder="1" applyAlignment="1">
      <alignment vertical="center"/>
      <protection/>
    </xf>
    <xf numFmtId="0" fontId="72" fillId="0" borderId="10" xfId="33" applyFont="1" applyBorder="1">
      <alignment/>
      <protection/>
    </xf>
    <xf numFmtId="0" fontId="4" fillId="0" borderId="18" xfId="33" applyFont="1" applyBorder="1" applyAlignment="1">
      <alignment horizontal="center"/>
      <protection/>
    </xf>
    <xf numFmtId="0" fontId="4" fillId="0" borderId="0" xfId="33" applyFont="1" applyAlignment="1">
      <alignment vertical="center" wrapText="1"/>
      <protection/>
    </xf>
    <xf numFmtId="10" fontId="72" fillId="36" borderId="0" xfId="33" applyNumberFormat="1" applyFont="1" applyFill="1" applyAlignment="1">
      <alignment horizontal="left" vertical="center"/>
      <protection/>
    </xf>
    <xf numFmtId="0" fontId="80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88" fillId="23" borderId="0" xfId="0" applyFont="1" applyFill="1" applyBorder="1" applyAlignment="1">
      <alignment horizontal="left" vertical="center"/>
    </xf>
    <xf numFmtId="0" fontId="89" fillId="6" borderId="0" xfId="0" applyFont="1" applyFill="1" applyBorder="1" applyAlignment="1">
      <alignment horizontal="left" vertical="center"/>
    </xf>
    <xf numFmtId="0" fontId="73" fillId="23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4" fillId="0" borderId="10" xfId="33" applyFont="1" applyBorder="1">
      <alignment/>
      <protection/>
    </xf>
    <xf numFmtId="10" fontId="90" fillId="0" borderId="0" xfId="33" applyNumberFormat="1" applyFont="1" applyAlignment="1">
      <alignment vertical="center"/>
      <protection/>
    </xf>
    <xf numFmtId="0" fontId="90" fillId="0" borderId="0" xfId="33" applyFont="1">
      <alignment/>
      <protection/>
    </xf>
    <xf numFmtId="180" fontId="72" fillId="0" borderId="10" xfId="33" applyNumberFormat="1" applyFont="1" applyBorder="1" applyAlignment="1">
      <alignment horizontal="center"/>
      <protection/>
    </xf>
    <xf numFmtId="0" fontId="72" fillId="0" borderId="10" xfId="33" applyFont="1" applyBorder="1" applyAlignment="1">
      <alignment horizontal="center" vertical="top" wrapText="1"/>
      <protection/>
    </xf>
    <xf numFmtId="0" fontId="90" fillId="0" borderId="0" xfId="33" applyFont="1" applyBorder="1" applyAlignment="1">
      <alignment horizontal="left"/>
      <protection/>
    </xf>
    <xf numFmtId="0" fontId="90" fillId="0" borderId="0" xfId="33" applyFont="1" applyAlignment="1">
      <alignment vertical="center"/>
      <protection/>
    </xf>
    <xf numFmtId="0" fontId="8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36" borderId="0" xfId="33" applyFont="1" applyFill="1" applyAlignment="1">
      <alignment horizontal="right"/>
      <protection/>
    </xf>
    <xf numFmtId="0" fontId="4" fillId="36" borderId="13" xfId="33" applyFont="1" applyFill="1" applyBorder="1" applyAlignment="1">
      <alignment horizontal="right"/>
      <protection/>
    </xf>
    <xf numFmtId="0" fontId="9" fillId="36" borderId="0" xfId="33" applyFont="1" applyFill="1" applyAlignment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12" borderId="0" xfId="0" applyFont="1" applyFill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8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82" fillId="36" borderId="21" xfId="0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0" fontId="82" fillId="36" borderId="11" xfId="0" applyFont="1" applyFill="1" applyBorder="1" applyAlignment="1">
      <alignment horizontal="center" vertical="center"/>
    </xf>
    <xf numFmtId="0" fontId="82" fillId="36" borderId="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83" fillId="19" borderId="11" xfId="0" applyFont="1" applyFill="1" applyBorder="1" applyAlignment="1">
      <alignment horizontal="right" vertical="center"/>
    </xf>
    <xf numFmtId="0" fontId="83" fillId="19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83" fillId="12" borderId="0" xfId="0" applyFont="1" applyFill="1" applyBorder="1" applyAlignment="1">
      <alignment horizontal="right" vertical="center"/>
    </xf>
    <xf numFmtId="0" fontId="9" fillId="19" borderId="11" xfId="0" applyFont="1" applyFill="1" applyBorder="1" applyAlignment="1">
      <alignment horizontal="center" vertical="center"/>
    </xf>
    <xf numFmtId="0" fontId="9" fillId="19" borderId="0" xfId="0" applyFont="1" applyFill="1" applyBorder="1" applyAlignment="1">
      <alignment horizontal="center" vertical="center"/>
    </xf>
    <xf numFmtId="0" fontId="91" fillId="0" borderId="20" xfId="0" applyFont="1" applyBorder="1" applyAlignment="1">
      <alignment horizontal="left" vertical="center" wrapText="1"/>
    </xf>
    <xf numFmtId="0" fontId="91" fillId="0" borderId="22" xfId="0" applyFont="1" applyBorder="1" applyAlignment="1">
      <alignment horizontal="left" vertical="center" wrapText="1"/>
    </xf>
    <xf numFmtId="0" fontId="83" fillId="37" borderId="11" xfId="0" applyFont="1" applyFill="1" applyBorder="1" applyAlignment="1">
      <alignment horizontal="center" vertical="center"/>
    </xf>
    <xf numFmtId="0" fontId="83" fillId="37" borderId="0" xfId="0" applyFont="1" applyFill="1" applyBorder="1" applyAlignment="1">
      <alignment horizontal="center" vertical="center"/>
    </xf>
    <xf numFmtId="0" fontId="83" fillId="37" borderId="15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1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114300</xdr:rowOff>
    </xdr:from>
    <xdr:ext cx="76200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46005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114300</xdr:rowOff>
    </xdr:from>
    <xdr:ext cx="76200" cy="238125"/>
    <xdr:sp fLocksText="0">
      <xdr:nvSpPr>
        <xdr:cNvPr id="4" name="Text Box 3"/>
        <xdr:cNvSpPr txBox="1">
          <a:spLocks noChangeArrowheads="1"/>
        </xdr:cNvSpPr>
      </xdr:nvSpPr>
      <xdr:spPr>
        <a:xfrm>
          <a:off x="46005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8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9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11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13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14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16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18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0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2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3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5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27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28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29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30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31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32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34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35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36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37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39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41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42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3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4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6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8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49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50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51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53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54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55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56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57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58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60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61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62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63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64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65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67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95250"/>
    <xdr:sp fLocksText="0">
      <xdr:nvSpPr>
        <xdr:cNvPr id="68" name="Text Box 3"/>
        <xdr:cNvSpPr txBox="1">
          <a:spLocks noChangeArrowheads="1"/>
        </xdr:cNvSpPr>
      </xdr:nvSpPr>
      <xdr:spPr>
        <a:xfrm>
          <a:off x="4943475" y="11430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69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70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71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114300</xdr:rowOff>
    </xdr:from>
    <xdr:ext cx="76200" cy="238125"/>
    <xdr:sp fLocksText="0">
      <xdr:nvSpPr>
        <xdr:cNvPr id="72" name="Text Box 3"/>
        <xdr:cNvSpPr txBox="1">
          <a:spLocks noChangeArrowheads="1"/>
        </xdr:cNvSpPr>
      </xdr:nvSpPr>
      <xdr:spPr>
        <a:xfrm>
          <a:off x="4943475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73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114300</xdr:rowOff>
    </xdr:from>
    <xdr:ext cx="76200" cy="238125"/>
    <xdr:sp fLocksText="0">
      <xdr:nvSpPr>
        <xdr:cNvPr id="74" name="Text Box 3"/>
        <xdr:cNvSpPr txBox="1">
          <a:spLocks noChangeArrowheads="1"/>
        </xdr:cNvSpPr>
      </xdr:nvSpPr>
      <xdr:spPr>
        <a:xfrm>
          <a:off x="0" y="1143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6</xdr:row>
      <xdr:rowOff>142875</xdr:rowOff>
    </xdr:from>
    <xdr:to>
      <xdr:col>2</xdr:col>
      <xdr:colOff>66675</xdr:colOff>
      <xdr:row>11</xdr:row>
      <xdr:rowOff>142875</xdr:rowOff>
    </xdr:to>
    <xdr:sp>
      <xdr:nvSpPr>
        <xdr:cNvPr id="1" name="左大括弧 2"/>
        <xdr:cNvSpPr>
          <a:spLocks/>
        </xdr:cNvSpPr>
      </xdr:nvSpPr>
      <xdr:spPr>
        <a:xfrm>
          <a:off x="1752600" y="3114675"/>
          <a:ext cx="285750" cy="1724025"/>
        </a:xfrm>
        <a:prstGeom prst="leftBrace">
          <a:avLst>
            <a:gd name="adj1" fmla="val -48592"/>
            <a:gd name="adj2" fmla="val -7453"/>
          </a:avLst>
        </a:prstGeom>
        <a:noFill/>
        <a:ln w="31750" cmpd="sng">
          <a:solidFill>
            <a:srgbClr val="FF33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34218;&#36039;&#20874;\101\10101&#25945;&#32887;&#21729;&#24037;&#34218;&#36039;&#34920;(&#32887;&#21729;&#26032;&#21046;&#23560;&#26989;&#21152;&#32102;)10101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員身分證字號及扶養親屬表"/>
      <sheetName val="保險費表"/>
      <sheetName val="保險費表-不適用就保"/>
      <sheetName val="私校教職員每月撥繳儲金"/>
      <sheetName val="勞退金表"/>
      <sheetName val="100新修所得稅表"/>
      <sheetName val="支出憑證"/>
      <sheetName val="行政主管"/>
      <sheetName val="職員"/>
      <sheetName val="約僱-兼職人員"/>
      <sheetName val="教師及研究助理"/>
      <sheetName val="約聘教師"/>
      <sheetName val="進院"/>
      <sheetName val="工作表1"/>
    </sheetNames>
    <sheetDataSet>
      <sheetData sheetId="5">
        <row r="2">
          <cell r="D2">
            <v>0</v>
          </cell>
          <cell r="E2">
            <v>0</v>
          </cell>
          <cell r="F2">
            <v>0</v>
          </cell>
          <cell r="H2">
            <v>0</v>
          </cell>
        </row>
        <row r="3">
          <cell r="D3">
            <v>0</v>
          </cell>
          <cell r="E3">
            <v>0</v>
          </cell>
          <cell r="F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H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31" sqref="B31"/>
    </sheetView>
  </sheetViews>
  <sheetFormatPr defaultColWidth="9.00390625" defaultRowHeight="16.5"/>
  <cols>
    <col min="1" max="1" width="14.00390625" style="3" bestFit="1" customWidth="1"/>
    <col min="2" max="2" width="13.875" style="3" customWidth="1"/>
    <col min="3" max="3" width="10.75390625" style="3" customWidth="1"/>
    <col min="4" max="4" width="10.375" style="3" customWidth="1"/>
    <col min="5" max="5" width="5.625" style="3" bestFit="1" customWidth="1"/>
    <col min="6" max="6" width="5.75390625" style="3" customWidth="1"/>
    <col min="7" max="7" width="4.50390625" style="3" customWidth="1"/>
    <col min="8" max="8" width="9.25390625" style="3" customWidth="1"/>
    <col min="9" max="9" width="4.00390625" style="3" customWidth="1"/>
    <col min="10" max="10" width="22.125" style="3" customWidth="1"/>
    <col min="11" max="11" width="9.50390625" style="3" bestFit="1" customWidth="1"/>
    <col min="12" max="12" width="11.75390625" style="3" bestFit="1" customWidth="1"/>
    <col min="13" max="13" width="10.25390625" style="3" bestFit="1" customWidth="1"/>
    <col min="14" max="14" width="9.00390625" style="3" customWidth="1"/>
    <col min="15" max="15" width="9.00390625" style="63" customWidth="1"/>
    <col min="16" max="16" width="21.375" style="63" customWidth="1"/>
    <col min="17" max="19" width="9.00390625" style="63" customWidth="1"/>
    <col min="20" max="16384" width="9.00390625" style="3" customWidth="1"/>
  </cols>
  <sheetData>
    <row r="1" spans="1:19" ht="31.5">
      <c r="A1" s="12" t="s">
        <v>106</v>
      </c>
      <c r="B1" s="12" t="s">
        <v>0</v>
      </c>
      <c r="C1" s="13" t="s">
        <v>107</v>
      </c>
      <c r="D1" s="13" t="s">
        <v>68</v>
      </c>
      <c r="E1" s="12"/>
      <c r="F1" s="12" t="s">
        <v>102</v>
      </c>
      <c r="H1" s="14" t="s">
        <v>1</v>
      </c>
      <c r="I1" s="14" t="s">
        <v>2</v>
      </c>
      <c r="J1" s="14" t="s">
        <v>3</v>
      </c>
      <c r="K1" s="14"/>
      <c r="L1" s="14" t="s">
        <v>4</v>
      </c>
      <c r="M1" s="14" t="s">
        <v>5</v>
      </c>
      <c r="O1" s="68" t="s">
        <v>114</v>
      </c>
      <c r="P1" s="68" t="s">
        <v>115</v>
      </c>
      <c r="Q1" s="68"/>
      <c r="R1" s="68" t="s">
        <v>116</v>
      </c>
      <c r="S1" s="68" t="s">
        <v>117</v>
      </c>
    </row>
    <row r="2" spans="1:19" ht="15.75">
      <c r="A2" s="15">
        <v>0</v>
      </c>
      <c r="B2" s="15">
        <v>11100</v>
      </c>
      <c r="C2" s="15">
        <f>ROUND(B2*$B$31*20/100,0)+ROUND(B2*$B$32*20/100,0)</f>
        <v>266</v>
      </c>
      <c r="D2" s="15">
        <f>ROUND(B2*$B$31*70/100,0)+ROUND(B2*$B$32*70/100,0)</f>
        <v>933</v>
      </c>
      <c r="E2" s="84"/>
      <c r="F2" s="84"/>
      <c r="H2" s="7" t="s">
        <v>6</v>
      </c>
      <c r="I2" s="7">
        <v>1</v>
      </c>
      <c r="J2" s="7" t="s">
        <v>7</v>
      </c>
      <c r="K2" s="8">
        <v>0</v>
      </c>
      <c r="L2" s="8">
        <v>1500</v>
      </c>
      <c r="M2" s="9">
        <f aca="true" t="shared" si="0" ref="M2:M63">ROUND(L2*0.06,0)</f>
        <v>90</v>
      </c>
      <c r="O2" s="69">
        <v>1</v>
      </c>
      <c r="P2" s="88" t="s">
        <v>129</v>
      </c>
      <c r="Q2" s="8">
        <v>0</v>
      </c>
      <c r="R2" s="55">
        <v>27470</v>
      </c>
      <c r="S2" s="70">
        <f aca="true" t="shared" si="1" ref="S2:S24">ROUND(R2*0.1%,0)</f>
        <v>27</v>
      </c>
    </row>
    <row r="3" spans="1:19" ht="15.75">
      <c r="A3" s="15">
        <v>11101</v>
      </c>
      <c r="B3" s="15">
        <v>12540</v>
      </c>
      <c r="C3" s="15">
        <f aca="true" t="shared" si="2" ref="C3:C29">ROUND(B3*$B$31*20/100,0)+ROUND(B3*$B$32*20/100,0)</f>
        <v>301</v>
      </c>
      <c r="D3" s="15">
        <f aca="true" t="shared" si="3" ref="D3:D29">ROUND(B3*$B$31*70/100,0)+ROUND(B3*$B$32*70/100,0)</f>
        <v>1054</v>
      </c>
      <c r="E3" s="84"/>
      <c r="F3" s="84"/>
      <c r="H3" s="7" t="s">
        <v>8</v>
      </c>
      <c r="I3" s="7">
        <v>2</v>
      </c>
      <c r="J3" s="7" t="s">
        <v>9</v>
      </c>
      <c r="K3" s="8">
        <v>1501</v>
      </c>
      <c r="L3" s="8">
        <v>3000</v>
      </c>
      <c r="M3" s="9">
        <f t="shared" si="0"/>
        <v>180</v>
      </c>
      <c r="O3" s="69">
        <v>2</v>
      </c>
      <c r="P3" s="7" t="s">
        <v>127</v>
      </c>
      <c r="Q3" s="55">
        <v>27471</v>
      </c>
      <c r="R3" s="8">
        <v>27600</v>
      </c>
      <c r="S3" s="70">
        <f t="shared" si="1"/>
        <v>28</v>
      </c>
    </row>
    <row r="4" spans="1:19" ht="15.75">
      <c r="A4" s="15">
        <v>12541</v>
      </c>
      <c r="B4" s="15">
        <v>13500</v>
      </c>
      <c r="C4" s="15">
        <f t="shared" si="2"/>
        <v>324</v>
      </c>
      <c r="D4" s="15">
        <f t="shared" si="3"/>
        <v>1135</v>
      </c>
      <c r="E4" s="84"/>
      <c r="F4" s="84"/>
      <c r="H4" s="7" t="s">
        <v>8</v>
      </c>
      <c r="I4" s="7">
        <v>3</v>
      </c>
      <c r="J4" s="7" t="s">
        <v>10</v>
      </c>
      <c r="K4" s="8">
        <v>3001</v>
      </c>
      <c r="L4" s="8">
        <v>4500</v>
      </c>
      <c r="M4" s="9">
        <f t="shared" si="0"/>
        <v>270</v>
      </c>
      <c r="O4" s="69">
        <v>3</v>
      </c>
      <c r="P4" s="7" t="s">
        <v>22</v>
      </c>
      <c r="Q4" s="8">
        <v>27601</v>
      </c>
      <c r="R4" s="8">
        <v>28800</v>
      </c>
      <c r="S4" s="70">
        <f t="shared" si="1"/>
        <v>29</v>
      </c>
    </row>
    <row r="5" spans="1:19" ht="15.75">
      <c r="A5" s="15">
        <v>13501</v>
      </c>
      <c r="B5" s="15">
        <v>15840</v>
      </c>
      <c r="C5" s="15">
        <f t="shared" si="2"/>
        <v>380</v>
      </c>
      <c r="D5" s="15">
        <f t="shared" si="3"/>
        <v>1331</v>
      </c>
      <c r="E5" s="84"/>
      <c r="F5" s="84"/>
      <c r="H5" s="7" t="s">
        <v>8</v>
      </c>
      <c r="I5" s="7">
        <v>4</v>
      </c>
      <c r="J5" s="7" t="s">
        <v>11</v>
      </c>
      <c r="K5" s="8">
        <v>4501</v>
      </c>
      <c r="L5" s="8">
        <v>6000</v>
      </c>
      <c r="M5" s="9">
        <f t="shared" si="0"/>
        <v>360</v>
      </c>
      <c r="O5" s="69">
        <v>4</v>
      </c>
      <c r="P5" s="7" t="s">
        <v>24</v>
      </c>
      <c r="Q5" s="8">
        <v>28801</v>
      </c>
      <c r="R5" s="8">
        <v>30300</v>
      </c>
      <c r="S5" s="70">
        <f t="shared" si="1"/>
        <v>30</v>
      </c>
    </row>
    <row r="6" spans="1:19" ht="15.75">
      <c r="A6" s="15">
        <v>15841</v>
      </c>
      <c r="B6" s="15">
        <v>16500</v>
      </c>
      <c r="C6" s="15">
        <f t="shared" si="2"/>
        <v>396</v>
      </c>
      <c r="D6" s="15">
        <f t="shared" si="3"/>
        <v>1387</v>
      </c>
      <c r="E6" s="84"/>
      <c r="F6" s="84"/>
      <c r="H6" s="7" t="s">
        <v>8</v>
      </c>
      <c r="I6" s="7">
        <v>5</v>
      </c>
      <c r="J6" s="7" t="s">
        <v>12</v>
      </c>
      <c r="K6" s="8">
        <v>6001</v>
      </c>
      <c r="L6" s="8">
        <v>7500</v>
      </c>
      <c r="M6" s="9">
        <f t="shared" si="0"/>
        <v>450</v>
      </c>
      <c r="O6" s="69">
        <v>5</v>
      </c>
      <c r="P6" s="7" t="s">
        <v>25</v>
      </c>
      <c r="Q6" s="8">
        <v>30301</v>
      </c>
      <c r="R6" s="8">
        <v>31800</v>
      </c>
      <c r="S6" s="70">
        <f t="shared" si="1"/>
        <v>32</v>
      </c>
    </row>
    <row r="7" spans="1:19" ht="15.75">
      <c r="A7" s="15">
        <v>16501</v>
      </c>
      <c r="B7" s="15">
        <v>17280</v>
      </c>
      <c r="C7" s="15">
        <f t="shared" si="2"/>
        <v>415</v>
      </c>
      <c r="D7" s="15">
        <f t="shared" si="3"/>
        <v>1452</v>
      </c>
      <c r="E7" s="84"/>
      <c r="F7" s="84"/>
      <c r="H7" s="7" t="s">
        <v>13</v>
      </c>
      <c r="I7" s="7">
        <v>6</v>
      </c>
      <c r="J7" s="7" t="s">
        <v>14</v>
      </c>
      <c r="K7" s="8">
        <v>7501</v>
      </c>
      <c r="L7" s="8">
        <v>8700</v>
      </c>
      <c r="M7" s="9">
        <f t="shared" si="0"/>
        <v>522</v>
      </c>
      <c r="O7" s="69">
        <v>6</v>
      </c>
      <c r="P7" s="7" t="s">
        <v>26</v>
      </c>
      <c r="Q7" s="8">
        <v>31801</v>
      </c>
      <c r="R7" s="8">
        <v>33300</v>
      </c>
      <c r="S7" s="70">
        <f t="shared" si="1"/>
        <v>33</v>
      </c>
    </row>
    <row r="8" spans="1:19" ht="15.75">
      <c r="A8" s="15">
        <v>17281</v>
      </c>
      <c r="B8" s="15">
        <v>17880</v>
      </c>
      <c r="C8" s="15">
        <f t="shared" si="2"/>
        <v>429</v>
      </c>
      <c r="D8" s="15">
        <f t="shared" si="3"/>
        <v>1502</v>
      </c>
      <c r="E8" s="84"/>
      <c r="F8" s="84"/>
      <c r="H8" s="7" t="s">
        <v>8</v>
      </c>
      <c r="I8" s="7">
        <v>7</v>
      </c>
      <c r="J8" s="7" t="s">
        <v>15</v>
      </c>
      <c r="K8" s="8">
        <v>8701</v>
      </c>
      <c r="L8" s="8">
        <v>9900</v>
      </c>
      <c r="M8" s="9">
        <f t="shared" si="0"/>
        <v>594</v>
      </c>
      <c r="O8" s="69">
        <v>7</v>
      </c>
      <c r="P8" s="7" t="s">
        <v>27</v>
      </c>
      <c r="Q8" s="8">
        <v>33301</v>
      </c>
      <c r="R8" s="8">
        <v>34800</v>
      </c>
      <c r="S8" s="70">
        <f t="shared" si="1"/>
        <v>35</v>
      </c>
    </row>
    <row r="9" spans="1:19" ht="15.75">
      <c r="A9" s="15">
        <v>17881</v>
      </c>
      <c r="B9" s="15">
        <v>19047</v>
      </c>
      <c r="C9" s="15">
        <f t="shared" si="2"/>
        <v>457</v>
      </c>
      <c r="D9" s="15">
        <f t="shared" si="3"/>
        <v>1600</v>
      </c>
      <c r="E9" s="84"/>
      <c r="F9" s="84"/>
      <c r="H9" s="7" t="s">
        <v>8</v>
      </c>
      <c r="I9" s="7">
        <v>8</v>
      </c>
      <c r="J9" s="7" t="s">
        <v>16</v>
      </c>
      <c r="K9" s="8">
        <v>9901</v>
      </c>
      <c r="L9" s="8">
        <v>11100</v>
      </c>
      <c r="M9" s="9">
        <f t="shared" si="0"/>
        <v>666</v>
      </c>
      <c r="O9" s="69">
        <v>8</v>
      </c>
      <c r="P9" s="7" t="s">
        <v>28</v>
      </c>
      <c r="Q9" s="8">
        <v>34801</v>
      </c>
      <c r="R9" s="8">
        <v>36300</v>
      </c>
      <c r="S9" s="70">
        <f t="shared" si="1"/>
        <v>36</v>
      </c>
    </row>
    <row r="10" spans="1:19" ht="15.75">
      <c r="A10" s="15">
        <v>19048</v>
      </c>
      <c r="B10" s="15">
        <v>20008</v>
      </c>
      <c r="C10" s="15">
        <f t="shared" si="2"/>
        <v>480</v>
      </c>
      <c r="D10" s="15">
        <f t="shared" si="3"/>
        <v>1681</v>
      </c>
      <c r="E10" s="84"/>
      <c r="F10" s="84"/>
      <c r="H10" s="7" t="s">
        <v>8</v>
      </c>
      <c r="I10" s="7">
        <v>9</v>
      </c>
      <c r="J10" s="7" t="s">
        <v>108</v>
      </c>
      <c r="K10" s="8">
        <v>11101</v>
      </c>
      <c r="L10" s="8">
        <v>12540</v>
      </c>
      <c r="M10" s="9">
        <f t="shared" si="0"/>
        <v>752</v>
      </c>
      <c r="O10" s="69">
        <v>9</v>
      </c>
      <c r="P10" s="7" t="s">
        <v>30</v>
      </c>
      <c r="Q10" s="8">
        <v>36301</v>
      </c>
      <c r="R10" s="8">
        <v>38200</v>
      </c>
      <c r="S10" s="70">
        <f t="shared" si="1"/>
        <v>38</v>
      </c>
    </row>
    <row r="11" spans="1:19" ht="15.75">
      <c r="A11" s="15">
        <v>20009</v>
      </c>
      <c r="B11" s="15">
        <v>21009</v>
      </c>
      <c r="C11" s="15">
        <f t="shared" si="2"/>
        <v>504</v>
      </c>
      <c r="D11" s="15">
        <f t="shared" si="3"/>
        <v>1765</v>
      </c>
      <c r="E11" s="84"/>
      <c r="F11" s="84"/>
      <c r="H11" s="7" t="s">
        <v>8</v>
      </c>
      <c r="I11" s="7">
        <v>10</v>
      </c>
      <c r="J11" s="7" t="s">
        <v>103</v>
      </c>
      <c r="K11" s="8">
        <v>12541</v>
      </c>
      <c r="L11" s="8">
        <v>13500</v>
      </c>
      <c r="M11" s="9">
        <f t="shared" si="0"/>
        <v>810</v>
      </c>
      <c r="O11" s="69">
        <v>10</v>
      </c>
      <c r="P11" s="7" t="s">
        <v>31</v>
      </c>
      <c r="Q11" s="8">
        <v>38201</v>
      </c>
      <c r="R11" s="8">
        <v>40100</v>
      </c>
      <c r="S11" s="70">
        <f t="shared" si="1"/>
        <v>40</v>
      </c>
    </row>
    <row r="12" spans="1:19" ht="15.75">
      <c r="A12" s="15">
        <v>21010</v>
      </c>
      <c r="B12" s="15">
        <v>22000</v>
      </c>
      <c r="C12" s="15">
        <f t="shared" si="2"/>
        <v>528</v>
      </c>
      <c r="D12" s="15">
        <f t="shared" si="3"/>
        <v>1848</v>
      </c>
      <c r="E12" s="84"/>
      <c r="F12" s="84"/>
      <c r="H12" s="7" t="s">
        <v>17</v>
      </c>
      <c r="I12" s="7">
        <v>11</v>
      </c>
      <c r="J12" s="7" t="s">
        <v>18</v>
      </c>
      <c r="K12" s="8">
        <v>13501</v>
      </c>
      <c r="L12" s="8">
        <v>15840</v>
      </c>
      <c r="M12" s="9">
        <f t="shared" si="0"/>
        <v>950</v>
      </c>
      <c r="O12" s="69">
        <v>11</v>
      </c>
      <c r="P12" s="7" t="s">
        <v>32</v>
      </c>
      <c r="Q12" s="8">
        <v>40101</v>
      </c>
      <c r="R12" s="8">
        <v>42000</v>
      </c>
      <c r="S12" s="70">
        <f t="shared" si="1"/>
        <v>42</v>
      </c>
    </row>
    <row r="13" spans="1:19" ht="15.75">
      <c r="A13" s="15">
        <v>22001</v>
      </c>
      <c r="B13" s="15">
        <v>23100</v>
      </c>
      <c r="C13" s="15">
        <f t="shared" si="2"/>
        <v>554</v>
      </c>
      <c r="D13" s="15">
        <f t="shared" si="3"/>
        <v>1941</v>
      </c>
      <c r="E13" s="84"/>
      <c r="F13" s="84"/>
      <c r="H13" s="7" t="s">
        <v>8</v>
      </c>
      <c r="I13" s="7">
        <v>12</v>
      </c>
      <c r="J13" s="7" t="s">
        <v>19</v>
      </c>
      <c r="K13" s="8">
        <v>15841</v>
      </c>
      <c r="L13" s="8">
        <v>16500</v>
      </c>
      <c r="M13" s="9">
        <f t="shared" si="0"/>
        <v>990</v>
      </c>
      <c r="O13" s="69">
        <v>12</v>
      </c>
      <c r="P13" s="7" t="s">
        <v>33</v>
      </c>
      <c r="Q13" s="8">
        <v>42001</v>
      </c>
      <c r="R13" s="8">
        <v>43900</v>
      </c>
      <c r="S13" s="70">
        <f t="shared" si="1"/>
        <v>44</v>
      </c>
    </row>
    <row r="14" spans="1:19" ht="15.75">
      <c r="A14" s="58">
        <v>23101</v>
      </c>
      <c r="B14" s="58">
        <v>24000</v>
      </c>
      <c r="C14" s="15">
        <f t="shared" si="2"/>
        <v>576</v>
      </c>
      <c r="D14" s="15">
        <f t="shared" si="3"/>
        <v>2016</v>
      </c>
      <c r="E14" s="84"/>
      <c r="F14" s="84"/>
      <c r="H14" s="7" t="s">
        <v>8</v>
      </c>
      <c r="I14" s="7">
        <v>13</v>
      </c>
      <c r="J14" s="7" t="s">
        <v>20</v>
      </c>
      <c r="K14" s="8">
        <v>16501</v>
      </c>
      <c r="L14" s="8">
        <v>17280</v>
      </c>
      <c r="M14" s="9">
        <f t="shared" si="0"/>
        <v>1037</v>
      </c>
      <c r="O14" s="69">
        <v>13</v>
      </c>
      <c r="P14" s="7" t="s">
        <v>34</v>
      </c>
      <c r="Q14" s="8">
        <v>43901</v>
      </c>
      <c r="R14" s="8">
        <v>45800</v>
      </c>
      <c r="S14" s="70">
        <f t="shared" si="1"/>
        <v>46</v>
      </c>
    </row>
    <row r="15" spans="1:19" ht="15.75">
      <c r="A15" s="71">
        <v>24001</v>
      </c>
      <c r="B15" s="71">
        <v>25250</v>
      </c>
      <c r="C15" s="15">
        <f t="shared" si="2"/>
        <v>607</v>
      </c>
      <c r="D15" s="15">
        <f t="shared" si="3"/>
        <v>2121</v>
      </c>
      <c r="E15" s="84"/>
      <c r="F15" s="84"/>
      <c r="H15" s="7" t="s">
        <v>8</v>
      </c>
      <c r="I15" s="7">
        <v>14</v>
      </c>
      <c r="J15" s="7" t="s">
        <v>98</v>
      </c>
      <c r="K15" s="8">
        <v>17281</v>
      </c>
      <c r="L15" s="8">
        <v>17880</v>
      </c>
      <c r="M15" s="9">
        <f t="shared" si="0"/>
        <v>1073</v>
      </c>
      <c r="O15" s="69">
        <v>14</v>
      </c>
      <c r="P15" s="7" t="s">
        <v>36</v>
      </c>
      <c r="Q15" s="8">
        <v>45801</v>
      </c>
      <c r="R15" s="8">
        <v>48200</v>
      </c>
      <c r="S15" s="70">
        <f t="shared" si="1"/>
        <v>48</v>
      </c>
    </row>
    <row r="16" spans="1:19" ht="15.75">
      <c r="A16" s="71">
        <v>25251</v>
      </c>
      <c r="B16" s="15">
        <v>26400</v>
      </c>
      <c r="C16" s="15">
        <f t="shared" si="2"/>
        <v>634</v>
      </c>
      <c r="D16" s="15">
        <f t="shared" si="3"/>
        <v>2218</v>
      </c>
      <c r="E16" s="84"/>
      <c r="F16" s="84"/>
      <c r="H16" s="7" t="s">
        <v>8</v>
      </c>
      <c r="I16" s="7">
        <v>15</v>
      </c>
      <c r="J16" s="7" t="s">
        <v>69</v>
      </c>
      <c r="K16" s="8">
        <v>17881</v>
      </c>
      <c r="L16" s="8">
        <v>19047</v>
      </c>
      <c r="M16" s="9">
        <f t="shared" si="0"/>
        <v>1143</v>
      </c>
      <c r="O16" s="69">
        <v>15</v>
      </c>
      <c r="P16" s="7" t="s">
        <v>37</v>
      </c>
      <c r="Q16" s="8">
        <v>48201</v>
      </c>
      <c r="R16" s="8">
        <v>50600</v>
      </c>
      <c r="S16" s="70">
        <f t="shared" si="1"/>
        <v>51</v>
      </c>
    </row>
    <row r="17" spans="1:19" ht="15.75">
      <c r="A17" s="22">
        <v>26401</v>
      </c>
      <c r="B17" s="22">
        <v>27470</v>
      </c>
      <c r="C17" s="22">
        <f t="shared" si="2"/>
        <v>659</v>
      </c>
      <c r="D17" s="22">
        <f t="shared" si="3"/>
        <v>2307</v>
      </c>
      <c r="E17" s="72"/>
      <c r="F17" s="72">
        <v>1</v>
      </c>
      <c r="H17" s="7" t="s">
        <v>8</v>
      </c>
      <c r="I17" s="7">
        <v>16</v>
      </c>
      <c r="J17" s="7" t="s">
        <v>104</v>
      </c>
      <c r="K17" s="8">
        <v>19048</v>
      </c>
      <c r="L17" s="8">
        <v>20008</v>
      </c>
      <c r="M17" s="9">
        <f t="shared" si="0"/>
        <v>1200</v>
      </c>
      <c r="O17" s="69">
        <v>16</v>
      </c>
      <c r="P17" s="7" t="s">
        <v>38</v>
      </c>
      <c r="Q17" s="8">
        <v>50601</v>
      </c>
      <c r="R17" s="8">
        <v>53000</v>
      </c>
      <c r="S17" s="70">
        <f t="shared" si="1"/>
        <v>53</v>
      </c>
    </row>
    <row r="18" spans="1:19" ht="15.75">
      <c r="A18" s="22">
        <v>27471</v>
      </c>
      <c r="B18" s="15">
        <v>27600</v>
      </c>
      <c r="C18" s="15">
        <f t="shared" si="2"/>
        <v>662</v>
      </c>
      <c r="D18" s="15">
        <f t="shared" si="3"/>
        <v>2318</v>
      </c>
      <c r="E18" s="84"/>
      <c r="F18" s="72">
        <v>2</v>
      </c>
      <c r="H18" s="7" t="s">
        <v>8</v>
      </c>
      <c r="I18" s="7">
        <v>17</v>
      </c>
      <c r="J18" s="7" t="s">
        <v>99</v>
      </c>
      <c r="K18" s="8">
        <v>20009</v>
      </c>
      <c r="L18" s="8">
        <v>21009</v>
      </c>
      <c r="M18" s="9">
        <f t="shared" si="0"/>
        <v>1261</v>
      </c>
      <c r="O18" s="69">
        <v>17</v>
      </c>
      <c r="P18" s="7" t="s">
        <v>39</v>
      </c>
      <c r="Q18" s="8">
        <v>53001</v>
      </c>
      <c r="R18" s="8">
        <v>55400</v>
      </c>
      <c r="S18" s="70">
        <f t="shared" si="1"/>
        <v>55</v>
      </c>
    </row>
    <row r="19" spans="1:19" ht="15.75">
      <c r="A19" s="15">
        <v>27601</v>
      </c>
      <c r="B19" s="15">
        <v>28800</v>
      </c>
      <c r="C19" s="15">
        <f t="shared" si="2"/>
        <v>692</v>
      </c>
      <c r="D19" s="15">
        <f t="shared" si="3"/>
        <v>2420</v>
      </c>
      <c r="E19" s="84"/>
      <c r="F19" s="72">
        <v>3</v>
      </c>
      <c r="H19" s="7"/>
      <c r="I19" s="7">
        <v>18</v>
      </c>
      <c r="J19" s="7" t="s">
        <v>100</v>
      </c>
      <c r="K19" s="8">
        <v>21010</v>
      </c>
      <c r="L19" s="8">
        <v>22000</v>
      </c>
      <c r="M19" s="9">
        <f t="shared" si="0"/>
        <v>1320</v>
      </c>
      <c r="O19" s="69">
        <v>18</v>
      </c>
      <c r="P19" s="7" t="s">
        <v>40</v>
      </c>
      <c r="Q19" s="8">
        <v>55401</v>
      </c>
      <c r="R19" s="8">
        <v>57800</v>
      </c>
      <c r="S19" s="70">
        <f t="shared" si="1"/>
        <v>58</v>
      </c>
    </row>
    <row r="20" spans="1:19" ht="15.75">
      <c r="A20" s="15">
        <v>28801</v>
      </c>
      <c r="B20" s="15">
        <v>30300</v>
      </c>
      <c r="C20" s="15">
        <f t="shared" si="2"/>
        <v>728</v>
      </c>
      <c r="D20" s="15">
        <f t="shared" si="3"/>
        <v>2545</v>
      </c>
      <c r="E20" s="84"/>
      <c r="F20" s="72">
        <v>4</v>
      </c>
      <c r="H20" s="7"/>
      <c r="I20" s="7">
        <v>19</v>
      </c>
      <c r="J20" s="56" t="s">
        <v>105</v>
      </c>
      <c r="K20" s="57">
        <v>22001</v>
      </c>
      <c r="L20" s="57">
        <v>23100</v>
      </c>
      <c r="M20" s="9">
        <f t="shared" si="0"/>
        <v>1386</v>
      </c>
      <c r="O20" s="69">
        <v>19</v>
      </c>
      <c r="P20" s="7" t="s">
        <v>42</v>
      </c>
      <c r="Q20" s="8">
        <v>57801</v>
      </c>
      <c r="R20" s="8">
        <v>60800</v>
      </c>
      <c r="S20" s="70">
        <f t="shared" si="1"/>
        <v>61</v>
      </c>
    </row>
    <row r="21" spans="1:19" ht="15.75">
      <c r="A21" s="15">
        <v>30301</v>
      </c>
      <c r="B21" s="15">
        <v>31800</v>
      </c>
      <c r="C21" s="15">
        <f t="shared" si="2"/>
        <v>764</v>
      </c>
      <c r="D21" s="15">
        <f t="shared" si="3"/>
        <v>2672</v>
      </c>
      <c r="E21" s="84"/>
      <c r="F21" s="72">
        <v>5</v>
      </c>
      <c r="H21" s="7"/>
      <c r="I21" s="7">
        <v>20</v>
      </c>
      <c r="J21" s="7" t="s">
        <v>109</v>
      </c>
      <c r="K21" s="8">
        <v>23101</v>
      </c>
      <c r="L21" s="8">
        <v>24000</v>
      </c>
      <c r="M21" s="9">
        <f t="shared" si="0"/>
        <v>1440</v>
      </c>
      <c r="O21" s="69">
        <v>20</v>
      </c>
      <c r="P21" s="7" t="s">
        <v>43</v>
      </c>
      <c r="Q21" s="8">
        <v>60801</v>
      </c>
      <c r="R21" s="8">
        <v>63800</v>
      </c>
      <c r="S21" s="70">
        <f t="shared" si="1"/>
        <v>64</v>
      </c>
    </row>
    <row r="22" spans="1:19" ht="15.75">
      <c r="A22" s="15">
        <v>31801</v>
      </c>
      <c r="B22" s="15">
        <v>33300</v>
      </c>
      <c r="C22" s="15">
        <f t="shared" si="2"/>
        <v>800</v>
      </c>
      <c r="D22" s="15">
        <f t="shared" si="3"/>
        <v>2797</v>
      </c>
      <c r="E22" s="84"/>
      <c r="F22" s="72">
        <v>6</v>
      </c>
      <c r="H22" s="7" t="s">
        <v>21</v>
      </c>
      <c r="I22" s="7">
        <v>21</v>
      </c>
      <c r="J22" s="7" t="s">
        <v>118</v>
      </c>
      <c r="K22" s="8">
        <v>24001</v>
      </c>
      <c r="L22" s="8">
        <v>25250</v>
      </c>
      <c r="M22" s="9">
        <f t="shared" si="0"/>
        <v>1515</v>
      </c>
      <c r="O22" s="69">
        <v>21</v>
      </c>
      <c r="P22" s="7" t="s">
        <v>44</v>
      </c>
      <c r="Q22" s="8">
        <v>63801</v>
      </c>
      <c r="R22" s="8">
        <v>66800</v>
      </c>
      <c r="S22" s="70">
        <f t="shared" si="1"/>
        <v>67</v>
      </c>
    </row>
    <row r="23" spans="1:19" ht="15.75">
      <c r="A23" s="15">
        <v>33301</v>
      </c>
      <c r="B23" s="15">
        <v>34800</v>
      </c>
      <c r="C23" s="15">
        <f t="shared" si="2"/>
        <v>836</v>
      </c>
      <c r="D23" s="15">
        <f t="shared" si="3"/>
        <v>2924</v>
      </c>
      <c r="E23" s="84"/>
      <c r="F23" s="72">
        <v>7</v>
      </c>
      <c r="H23" s="7" t="s">
        <v>8</v>
      </c>
      <c r="I23" s="7">
        <v>22</v>
      </c>
      <c r="J23" s="7" t="s">
        <v>119</v>
      </c>
      <c r="K23" s="8">
        <v>25251</v>
      </c>
      <c r="L23" s="55">
        <v>26400</v>
      </c>
      <c r="M23" s="9">
        <f t="shared" si="0"/>
        <v>1584</v>
      </c>
      <c r="O23" s="69">
        <v>22</v>
      </c>
      <c r="P23" s="7" t="s">
        <v>45</v>
      </c>
      <c r="Q23" s="8">
        <v>66801</v>
      </c>
      <c r="R23" s="8">
        <v>69800</v>
      </c>
      <c r="S23" s="70">
        <f t="shared" si="1"/>
        <v>70</v>
      </c>
    </row>
    <row r="24" spans="1:19" ht="15.75">
      <c r="A24" s="15">
        <v>34801</v>
      </c>
      <c r="B24" s="15">
        <v>36300</v>
      </c>
      <c r="C24" s="15">
        <f t="shared" si="2"/>
        <v>872</v>
      </c>
      <c r="D24" s="15">
        <f t="shared" si="3"/>
        <v>3049</v>
      </c>
      <c r="E24" s="84"/>
      <c r="F24" s="72">
        <v>8</v>
      </c>
      <c r="H24" s="7" t="s">
        <v>8</v>
      </c>
      <c r="I24" s="7">
        <v>23</v>
      </c>
      <c r="J24" s="7" t="s">
        <v>126</v>
      </c>
      <c r="K24" s="55">
        <v>26401</v>
      </c>
      <c r="L24" s="55">
        <v>27470</v>
      </c>
      <c r="M24" s="87">
        <f t="shared" si="0"/>
        <v>1648</v>
      </c>
      <c r="O24" s="73">
        <v>23</v>
      </c>
      <c r="P24" s="7" t="s">
        <v>46</v>
      </c>
      <c r="Q24" s="8">
        <v>69801</v>
      </c>
      <c r="R24" s="8">
        <v>72800</v>
      </c>
      <c r="S24" s="70">
        <f t="shared" si="1"/>
        <v>73</v>
      </c>
    </row>
    <row r="25" spans="1:15" ht="15.75">
      <c r="A25" s="15">
        <v>36301</v>
      </c>
      <c r="B25" s="15">
        <v>38200</v>
      </c>
      <c r="C25" s="15">
        <f t="shared" si="2"/>
        <v>916</v>
      </c>
      <c r="D25" s="15">
        <f t="shared" si="3"/>
        <v>3208</v>
      </c>
      <c r="E25" s="84"/>
      <c r="F25" s="72">
        <v>9</v>
      </c>
      <c r="H25" s="7" t="s">
        <v>8</v>
      </c>
      <c r="I25" s="7">
        <v>24</v>
      </c>
      <c r="J25" s="7" t="s">
        <v>127</v>
      </c>
      <c r="K25" s="55">
        <v>27471</v>
      </c>
      <c r="L25" s="8">
        <v>27600</v>
      </c>
      <c r="M25" s="9">
        <f t="shared" si="0"/>
        <v>1656</v>
      </c>
      <c r="O25" s="3" t="s">
        <v>130</v>
      </c>
    </row>
    <row r="26" spans="1:13" ht="15.75">
      <c r="A26" s="15">
        <v>38201</v>
      </c>
      <c r="B26" s="15">
        <v>40100</v>
      </c>
      <c r="C26" s="15">
        <f t="shared" si="2"/>
        <v>962</v>
      </c>
      <c r="D26" s="15">
        <f t="shared" si="3"/>
        <v>3369</v>
      </c>
      <c r="E26" s="84"/>
      <c r="F26" s="72">
        <v>10</v>
      </c>
      <c r="H26" s="7"/>
      <c r="I26" s="7">
        <v>25</v>
      </c>
      <c r="J26" s="7" t="s">
        <v>22</v>
      </c>
      <c r="K26" s="8">
        <v>27601</v>
      </c>
      <c r="L26" s="8">
        <v>28800</v>
      </c>
      <c r="M26" s="9">
        <f t="shared" si="0"/>
        <v>1728</v>
      </c>
    </row>
    <row r="27" spans="1:19" ht="15.75">
      <c r="A27" s="15">
        <v>40101</v>
      </c>
      <c r="B27" s="15">
        <v>42000</v>
      </c>
      <c r="C27" s="15">
        <f t="shared" si="2"/>
        <v>1008</v>
      </c>
      <c r="D27" s="15">
        <f t="shared" si="3"/>
        <v>3528</v>
      </c>
      <c r="E27" s="84"/>
      <c r="F27" s="72">
        <v>11</v>
      </c>
      <c r="H27" s="7" t="s">
        <v>8</v>
      </c>
      <c r="I27" s="7">
        <v>26</v>
      </c>
      <c r="J27" s="7" t="s">
        <v>24</v>
      </c>
      <c r="K27" s="8">
        <v>28801</v>
      </c>
      <c r="L27" s="8">
        <v>30300</v>
      </c>
      <c r="M27" s="9">
        <f t="shared" si="0"/>
        <v>1818</v>
      </c>
      <c r="O27" s="89" t="s">
        <v>131</v>
      </c>
      <c r="P27" s="74"/>
      <c r="Q27" s="74"/>
      <c r="R27" s="63" t="s">
        <v>132</v>
      </c>
      <c r="S27" s="74"/>
    </row>
    <row r="28" spans="1:19" ht="15.75">
      <c r="A28" s="15">
        <v>42001</v>
      </c>
      <c r="B28" s="15">
        <v>43900</v>
      </c>
      <c r="C28" s="15">
        <f t="shared" si="2"/>
        <v>1054</v>
      </c>
      <c r="D28" s="15">
        <f t="shared" si="3"/>
        <v>3687</v>
      </c>
      <c r="E28" s="84"/>
      <c r="F28" s="72">
        <v>12</v>
      </c>
      <c r="H28" s="7" t="s">
        <v>23</v>
      </c>
      <c r="I28" s="7">
        <v>27</v>
      </c>
      <c r="J28" s="7" t="s">
        <v>25</v>
      </c>
      <c r="K28" s="8">
        <v>30301</v>
      </c>
      <c r="L28" s="8">
        <v>31800</v>
      </c>
      <c r="M28" s="9">
        <f t="shared" si="0"/>
        <v>1908</v>
      </c>
      <c r="O28" s="90" t="s">
        <v>133</v>
      </c>
      <c r="P28" s="64"/>
      <c r="Q28" s="64"/>
      <c r="R28" s="64"/>
      <c r="S28" s="64"/>
    </row>
    <row r="29" spans="1:19" ht="15.75">
      <c r="A29" s="15">
        <v>43901</v>
      </c>
      <c r="B29" s="15">
        <v>45800</v>
      </c>
      <c r="C29" s="15">
        <f t="shared" si="2"/>
        <v>1100</v>
      </c>
      <c r="D29" s="15">
        <f t="shared" si="3"/>
        <v>3848</v>
      </c>
      <c r="E29" s="84"/>
      <c r="F29" s="72">
        <v>13</v>
      </c>
      <c r="H29" s="7" t="s">
        <v>8</v>
      </c>
      <c r="I29" s="7">
        <v>28</v>
      </c>
      <c r="J29" s="7" t="s">
        <v>26</v>
      </c>
      <c r="K29" s="8">
        <v>31801</v>
      </c>
      <c r="L29" s="8">
        <v>33300</v>
      </c>
      <c r="M29" s="9">
        <f t="shared" si="0"/>
        <v>1998</v>
      </c>
      <c r="O29" s="64"/>
      <c r="P29" s="64"/>
      <c r="Q29" s="64"/>
      <c r="R29" s="64"/>
      <c r="S29" s="64"/>
    </row>
    <row r="30" spans="1:19" ht="16.5">
      <c r="A30" s="5" t="s">
        <v>124</v>
      </c>
      <c r="B30" s="4"/>
      <c r="C30" s="4"/>
      <c r="D30" s="4"/>
      <c r="H30" s="7" t="s">
        <v>8</v>
      </c>
      <c r="I30" s="7">
        <v>29</v>
      </c>
      <c r="J30" s="7" t="s">
        <v>27</v>
      </c>
      <c r="K30" s="8">
        <v>33301</v>
      </c>
      <c r="L30" s="8">
        <v>34800</v>
      </c>
      <c r="M30" s="9">
        <f t="shared" si="0"/>
        <v>2088</v>
      </c>
      <c r="O30" s="64"/>
      <c r="P30" s="64"/>
      <c r="Q30" s="64"/>
      <c r="R30" s="64"/>
      <c r="S30" s="64"/>
    </row>
    <row r="31" spans="1:19" ht="16.5">
      <c r="A31" s="6" t="s">
        <v>95</v>
      </c>
      <c r="B31" s="85">
        <v>0.11</v>
      </c>
      <c r="C31" s="3" t="s">
        <v>125</v>
      </c>
      <c r="D31" s="4"/>
      <c r="H31" s="7" t="s">
        <v>8</v>
      </c>
      <c r="I31" s="7">
        <v>30</v>
      </c>
      <c r="J31" s="7" t="s">
        <v>28</v>
      </c>
      <c r="K31" s="8">
        <v>34801</v>
      </c>
      <c r="L31" s="8">
        <v>36300</v>
      </c>
      <c r="M31" s="9">
        <f t="shared" si="0"/>
        <v>2178</v>
      </c>
      <c r="O31" s="64"/>
      <c r="P31" s="64"/>
      <c r="Q31" s="64"/>
      <c r="R31" s="64"/>
      <c r="S31" s="64"/>
    </row>
    <row r="32" spans="1:15" ht="15.75">
      <c r="A32" s="86" t="s">
        <v>96</v>
      </c>
      <c r="B32" s="85">
        <v>0.01</v>
      </c>
      <c r="C32" s="3" t="s">
        <v>125</v>
      </c>
      <c r="H32" s="7" t="s">
        <v>8</v>
      </c>
      <c r="I32" s="7">
        <v>31</v>
      </c>
      <c r="J32" s="7" t="s">
        <v>30</v>
      </c>
      <c r="K32" s="8">
        <v>36301</v>
      </c>
      <c r="L32" s="8">
        <v>38200</v>
      </c>
      <c r="M32" s="9">
        <f t="shared" si="0"/>
        <v>2292</v>
      </c>
      <c r="O32" s="62"/>
    </row>
    <row r="33" spans="1:15" ht="16.5">
      <c r="A33" s="6"/>
      <c r="B33" s="85"/>
      <c r="H33" s="7" t="s">
        <v>29</v>
      </c>
      <c r="I33" s="7">
        <v>32</v>
      </c>
      <c r="J33" s="7" t="s">
        <v>31</v>
      </c>
      <c r="K33" s="8">
        <v>38201</v>
      </c>
      <c r="L33" s="8">
        <v>40100</v>
      </c>
      <c r="M33" s="9">
        <f t="shared" si="0"/>
        <v>2406</v>
      </c>
      <c r="O33" s="62"/>
    </row>
    <row r="34" spans="8:15" ht="15.75">
      <c r="H34" s="7" t="s">
        <v>8</v>
      </c>
      <c r="I34" s="7">
        <v>33</v>
      </c>
      <c r="J34" s="7" t="s">
        <v>32</v>
      </c>
      <c r="K34" s="8">
        <v>40101</v>
      </c>
      <c r="L34" s="8">
        <v>42000</v>
      </c>
      <c r="M34" s="9">
        <f t="shared" si="0"/>
        <v>2520</v>
      </c>
      <c r="O34" s="62"/>
    </row>
    <row r="35" spans="1:15" ht="15.75">
      <c r="A35" s="54" t="s">
        <v>94</v>
      </c>
      <c r="B35" s="54">
        <v>183</v>
      </c>
      <c r="H35" s="7" t="s">
        <v>8</v>
      </c>
      <c r="I35" s="7">
        <v>34</v>
      </c>
      <c r="J35" s="7" t="s">
        <v>33</v>
      </c>
      <c r="K35" s="8">
        <v>42001</v>
      </c>
      <c r="L35" s="8">
        <v>43900</v>
      </c>
      <c r="M35" s="9">
        <f t="shared" si="0"/>
        <v>2634</v>
      </c>
      <c r="O35" s="62"/>
    </row>
    <row r="36" spans="1:15" ht="15.75">
      <c r="A36" s="54" t="s">
        <v>97</v>
      </c>
      <c r="B36" s="54">
        <v>27470</v>
      </c>
      <c r="H36" s="7" t="s">
        <v>8</v>
      </c>
      <c r="I36" s="7">
        <v>35</v>
      </c>
      <c r="J36" s="7" t="s">
        <v>34</v>
      </c>
      <c r="K36" s="8">
        <v>43901</v>
      </c>
      <c r="L36" s="8">
        <v>45800</v>
      </c>
      <c r="M36" s="9">
        <f t="shared" si="0"/>
        <v>2748</v>
      </c>
      <c r="O36" s="62"/>
    </row>
    <row r="37" spans="8:15" ht="15.75">
      <c r="H37" s="7" t="s">
        <v>8</v>
      </c>
      <c r="I37" s="7">
        <v>36</v>
      </c>
      <c r="J37" s="7" t="s">
        <v>36</v>
      </c>
      <c r="K37" s="8">
        <v>45801</v>
      </c>
      <c r="L37" s="8">
        <v>48200</v>
      </c>
      <c r="M37" s="9">
        <f t="shared" si="0"/>
        <v>2892</v>
      </c>
      <c r="O37" s="62"/>
    </row>
    <row r="38" spans="8:15" ht="15.75">
      <c r="H38" s="7" t="s">
        <v>35</v>
      </c>
      <c r="I38" s="7">
        <v>37</v>
      </c>
      <c r="J38" s="7" t="s">
        <v>37</v>
      </c>
      <c r="K38" s="8">
        <v>48201</v>
      </c>
      <c r="L38" s="8">
        <v>50600</v>
      </c>
      <c r="M38" s="9">
        <f t="shared" si="0"/>
        <v>3036</v>
      </c>
      <c r="O38" s="62"/>
    </row>
    <row r="39" spans="8:15" ht="15.75">
      <c r="H39" s="7" t="s">
        <v>8</v>
      </c>
      <c r="I39" s="7">
        <v>38</v>
      </c>
      <c r="J39" s="7" t="s">
        <v>38</v>
      </c>
      <c r="K39" s="8">
        <v>50601</v>
      </c>
      <c r="L39" s="8">
        <v>53000</v>
      </c>
      <c r="M39" s="9">
        <f t="shared" si="0"/>
        <v>3180</v>
      </c>
      <c r="O39" s="62"/>
    </row>
    <row r="40" spans="8:15" ht="15.75">
      <c r="H40" s="7" t="s">
        <v>8</v>
      </c>
      <c r="I40" s="7">
        <v>39</v>
      </c>
      <c r="J40" s="7" t="s">
        <v>39</v>
      </c>
      <c r="K40" s="8">
        <v>53001</v>
      </c>
      <c r="L40" s="8">
        <v>55400</v>
      </c>
      <c r="M40" s="9">
        <f t="shared" si="0"/>
        <v>3324</v>
      </c>
      <c r="O40" s="62"/>
    </row>
    <row r="41" spans="8:15" ht="15.75">
      <c r="H41" s="7" t="s">
        <v>8</v>
      </c>
      <c r="I41" s="7">
        <v>40</v>
      </c>
      <c r="J41" s="7" t="s">
        <v>40</v>
      </c>
      <c r="K41" s="8">
        <v>55401</v>
      </c>
      <c r="L41" s="8">
        <v>57800</v>
      </c>
      <c r="M41" s="9">
        <f t="shared" si="0"/>
        <v>3468</v>
      </c>
      <c r="O41" s="62"/>
    </row>
    <row r="42" spans="8:15" ht="15.75">
      <c r="H42" s="7" t="s">
        <v>8</v>
      </c>
      <c r="I42" s="7">
        <v>41</v>
      </c>
      <c r="J42" s="7" t="s">
        <v>42</v>
      </c>
      <c r="K42" s="8">
        <v>57801</v>
      </c>
      <c r="L42" s="8">
        <v>60800</v>
      </c>
      <c r="M42" s="9">
        <f t="shared" si="0"/>
        <v>3648</v>
      </c>
      <c r="O42" s="62"/>
    </row>
    <row r="43" spans="8:15" ht="15.75">
      <c r="H43" s="7" t="s">
        <v>41</v>
      </c>
      <c r="I43" s="7">
        <v>42</v>
      </c>
      <c r="J43" s="7" t="s">
        <v>43</v>
      </c>
      <c r="K43" s="8">
        <v>60801</v>
      </c>
      <c r="L43" s="8">
        <v>63800</v>
      </c>
      <c r="M43" s="9">
        <f t="shared" si="0"/>
        <v>3828</v>
      </c>
      <c r="O43" s="62"/>
    </row>
    <row r="44" spans="8:15" ht="15.75">
      <c r="H44" s="7" t="s">
        <v>8</v>
      </c>
      <c r="I44" s="7">
        <v>43</v>
      </c>
      <c r="J44" s="7" t="s">
        <v>44</v>
      </c>
      <c r="K44" s="8">
        <v>63801</v>
      </c>
      <c r="L44" s="8">
        <v>66800</v>
      </c>
      <c r="M44" s="9">
        <f t="shared" si="0"/>
        <v>4008</v>
      </c>
      <c r="O44" s="62"/>
    </row>
    <row r="45" spans="8:15" ht="15.75">
      <c r="H45" s="7" t="s">
        <v>8</v>
      </c>
      <c r="I45" s="7">
        <v>44</v>
      </c>
      <c r="J45" s="7" t="s">
        <v>45</v>
      </c>
      <c r="K45" s="8">
        <v>66801</v>
      </c>
      <c r="L45" s="8">
        <v>69800</v>
      </c>
      <c r="M45" s="9">
        <f t="shared" si="0"/>
        <v>4188</v>
      </c>
      <c r="O45" s="62"/>
    </row>
    <row r="46" spans="8:13" ht="15.75">
      <c r="H46" s="7" t="s">
        <v>8</v>
      </c>
      <c r="I46" s="7">
        <v>45</v>
      </c>
      <c r="J46" s="7" t="s">
        <v>46</v>
      </c>
      <c r="K46" s="8">
        <v>69801</v>
      </c>
      <c r="L46" s="8">
        <v>72800</v>
      </c>
      <c r="M46" s="9">
        <f t="shared" si="0"/>
        <v>4368</v>
      </c>
    </row>
    <row r="47" spans="8:13" ht="15.75">
      <c r="H47" s="7" t="s">
        <v>8</v>
      </c>
      <c r="I47" s="7">
        <v>46</v>
      </c>
      <c r="J47" s="7" t="s">
        <v>48</v>
      </c>
      <c r="K47" s="8">
        <v>72801</v>
      </c>
      <c r="L47" s="8">
        <v>76500</v>
      </c>
      <c r="M47" s="9">
        <f t="shared" si="0"/>
        <v>4590</v>
      </c>
    </row>
    <row r="48" spans="8:13" ht="15.75">
      <c r="H48" s="7" t="s">
        <v>47</v>
      </c>
      <c r="I48" s="7">
        <v>47</v>
      </c>
      <c r="J48" s="7" t="s">
        <v>49</v>
      </c>
      <c r="K48" s="8">
        <v>76501</v>
      </c>
      <c r="L48" s="8">
        <v>80200</v>
      </c>
      <c r="M48" s="9">
        <f t="shared" si="0"/>
        <v>4812</v>
      </c>
    </row>
    <row r="49" spans="8:13" ht="15.75">
      <c r="H49" s="7" t="s">
        <v>8</v>
      </c>
      <c r="I49" s="7">
        <v>48</v>
      </c>
      <c r="J49" s="7" t="s">
        <v>50</v>
      </c>
      <c r="K49" s="8">
        <v>80201</v>
      </c>
      <c r="L49" s="8">
        <v>83900</v>
      </c>
      <c r="M49" s="9">
        <f t="shared" si="0"/>
        <v>5034</v>
      </c>
    </row>
    <row r="50" spans="8:13" ht="15.75">
      <c r="H50" s="7" t="s">
        <v>8</v>
      </c>
      <c r="I50" s="7">
        <v>49</v>
      </c>
      <c r="J50" s="7" t="s">
        <v>51</v>
      </c>
      <c r="K50" s="8">
        <v>83901</v>
      </c>
      <c r="L50" s="8">
        <v>87600</v>
      </c>
      <c r="M50" s="9">
        <f t="shared" si="0"/>
        <v>5256</v>
      </c>
    </row>
    <row r="51" spans="8:13" ht="15.75">
      <c r="H51" s="7" t="s">
        <v>8</v>
      </c>
      <c r="I51" s="7">
        <v>50</v>
      </c>
      <c r="J51" s="7" t="s">
        <v>53</v>
      </c>
      <c r="K51" s="8">
        <v>87601</v>
      </c>
      <c r="L51" s="8">
        <v>92100</v>
      </c>
      <c r="M51" s="9">
        <f t="shared" si="0"/>
        <v>5526</v>
      </c>
    </row>
    <row r="52" spans="8:13" ht="15.75">
      <c r="H52" s="7" t="s">
        <v>52</v>
      </c>
      <c r="I52" s="7">
        <v>51</v>
      </c>
      <c r="J52" s="7" t="s">
        <v>54</v>
      </c>
      <c r="K52" s="8">
        <v>92101</v>
      </c>
      <c r="L52" s="8">
        <v>96600</v>
      </c>
      <c r="M52" s="9">
        <f t="shared" si="0"/>
        <v>5796</v>
      </c>
    </row>
    <row r="53" spans="8:13" ht="15.75">
      <c r="H53" s="7" t="s">
        <v>8</v>
      </c>
      <c r="I53" s="7">
        <v>52</v>
      </c>
      <c r="J53" s="7" t="s">
        <v>55</v>
      </c>
      <c r="K53" s="8">
        <v>96601</v>
      </c>
      <c r="L53" s="8">
        <v>101100</v>
      </c>
      <c r="M53" s="9">
        <f t="shared" si="0"/>
        <v>6066</v>
      </c>
    </row>
    <row r="54" spans="8:13" ht="15.75">
      <c r="H54" s="7" t="s">
        <v>8</v>
      </c>
      <c r="I54" s="7">
        <v>53</v>
      </c>
      <c r="J54" s="7" t="s">
        <v>56</v>
      </c>
      <c r="K54" s="8">
        <v>101101</v>
      </c>
      <c r="L54" s="8">
        <v>105600</v>
      </c>
      <c r="M54" s="9">
        <f t="shared" si="0"/>
        <v>6336</v>
      </c>
    </row>
    <row r="55" spans="8:13" ht="15.75">
      <c r="H55" s="7" t="s">
        <v>8</v>
      </c>
      <c r="I55" s="7">
        <v>54</v>
      </c>
      <c r="J55" s="7" t="s">
        <v>57</v>
      </c>
      <c r="K55" s="8">
        <v>105601</v>
      </c>
      <c r="L55" s="8">
        <v>110100</v>
      </c>
      <c r="M55" s="9">
        <f t="shared" si="0"/>
        <v>6606</v>
      </c>
    </row>
    <row r="56" spans="8:13" ht="15.75">
      <c r="H56" s="7" t="s">
        <v>8</v>
      </c>
      <c r="I56" s="7">
        <v>55</v>
      </c>
      <c r="J56" s="7" t="s">
        <v>59</v>
      </c>
      <c r="K56" s="8">
        <v>110101</v>
      </c>
      <c r="L56" s="8">
        <v>115500</v>
      </c>
      <c r="M56" s="9">
        <f t="shared" si="0"/>
        <v>6930</v>
      </c>
    </row>
    <row r="57" spans="8:13" ht="15.75">
      <c r="H57" s="7" t="s">
        <v>58</v>
      </c>
      <c r="I57" s="7">
        <v>56</v>
      </c>
      <c r="J57" s="7" t="s">
        <v>60</v>
      </c>
      <c r="K57" s="8">
        <v>115501</v>
      </c>
      <c r="L57" s="8">
        <v>120900</v>
      </c>
      <c r="M57" s="9">
        <f t="shared" si="0"/>
        <v>7254</v>
      </c>
    </row>
    <row r="58" spans="8:13" ht="15.75">
      <c r="H58" s="7" t="s">
        <v>8</v>
      </c>
      <c r="I58" s="7">
        <v>57</v>
      </c>
      <c r="J58" s="7" t="s">
        <v>61</v>
      </c>
      <c r="K58" s="8">
        <v>120901</v>
      </c>
      <c r="L58" s="8">
        <v>126300</v>
      </c>
      <c r="M58" s="9">
        <f t="shared" si="0"/>
        <v>7578</v>
      </c>
    </row>
    <row r="59" spans="8:13" ht="15.75" customHeight="1">
      <c r="H59" s="7" t="s">
        <v>8</v>
      </c>
      <c r="I59" s="7">
        <v>58</v>
      </c>
      <c r="J59" s="7" t="s">
        <v>62</v>
      </c>
      <c r="K59" s="8">
        <v>126301</v>
      </c>
      <c r="L59" s="8">
        <v>131700</v>
      </c>
      <c r="M59" s="9">
        <f t="shared" si="0"/>
        <v>7902</v>
      </c>
    </row>
    <row r="60" spans="8:13" ht="15.75">
      <c r="H60" s="7" t="s">
        <v>8</v>
      </c>
      <c r="I60" s="7">
        <v>59</v>
      </c>
      <c r="J60" s="7" t="s">
        <v>63</v>
      </c>
      <c r="K60" s="8">
        <v>131701</v>
      </c>
      <c r="L60" s="8">
        <v>137100</v>
      </c>
      <c r="M60" s="9">
        <f t="shared" si="0"/>
        <v>8226</v>
      </c>
    </row>
    <row r="61" spans="8:13" ht="15.75">
      <c r="H61" s="7" t="s">
        <v>8</v>
      </c>
      <c r="I61" s="7">
        <v>60</v>
      </c>
      <c r="J61" s="7" t="s">
        <v>64</v>
      </c>
      <c r="K61" s="8">
        <v>137101</v>
      </c>
      <c r="L61" s="8">
        <v>142500</v>
      </c>
      <c r="M61" s="9">
        <f t="shared" si="0"/>
        <v>8550</v>
      </c>
    </row>
    <row r="62" spans="8:13" ht="15.75">
      <c r="H62" s="10" t="s">
        <v>8</v>
      </c>
      <c r="I62" s="7">
        <v>61</v>
      </c>
      <c r="J62" s="7" t="s">
        <v>65</v>
      </c>
      <c r="K62" s="8">
        <v>142501</v>
      </c>
      <c r="L62" s="8">
        <v>147900</v>
      </c>
      <c r="M62" s="9">
        <f t="shared" si="0"/>
        <v>8874</v>
      </c>
    </row>
    <row r="63" spans="8:13" ht="15.75" customHeight="1">
      <c r="H63" s="10" t="s">
        <v>8</v>
      </c>
      <c r="I63" s="7">
        <v>62</v>
      </c>
      <c r="J63" s="7" t="s">
        <v>66</v>
      </c>
      <c r="K63" s="8">
        <v>147901</v>
      </c>
      <c r="L63" s="8">
        <v>150000</v>
      </c>
      <c r="M63" s="9">
        <f t="shared" si="0"/>
        <v>9000</v>
      </c>
    </row>
    <row r="64" ht="16.5">
      <c r="H64" s="11" t="s">
        <v>128</v>
      </c>
    </row>
    <row r="67" spans="8:9" ht="16.5">
      <c r="H67" s="18"/>
      <c r="I67" s="18"/>
    </row>
    <row r="68" spans="8:9" ht="16.5" customHeight="1">
      <c r="H68" s="21"/>
      <c r="I68" s="21"/>
    </row>
    <row r="69" spans="8:9" ht="16.5">
      <c r="H69" s="19"/>
      <c r="I69" s="17"/>
    </row>
    <row r="70" spans="8:9" ht="16.5">
      <c r="H70" s="20"/>
      <c r="I70" s="19"/>
    </row>
  </sheetData>
  <sheetProtection password="CE60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9"/>
  <sheetViews>
    <sheetView tabSelected="1" zoomScale="85" zoomScaleNormal="85" zoomScaleSheetLayoutView="100" workbookViewId="0" topLeftCell="A1">
      <selection activeCell="D9" sqref="D9"/>
    </sheetView>
  </sheetViews>
  <sheetFormatPr defaultColWidth="9.00390625" defaultRowHeight="16.5"/>
  <cols>
    <col min="1" max="1" width="9.875" style="23" customWidth="1"/>
    <col min="2" max="2" width="16.00390625" style="23" customWidth="1"/>
    <col min="3" max="3" width="13.375" style="23" customWidth="1"/>
    <col min="4" max="4" width="11.50390625" style="23" customWidth="1"/>
    <col min="5" max="5" width="12.25390625" style="23" customWidth="1"/>
    <col min="6" max="6" width="12.375" style="23" customWidth="1"/>
    <col min="7" max="7" width="14.625" style="23" customWidth="1"/>
    <col min="8" max="8" width="16.875" style="23" customWidth="1"/>
    <col min="9" max="17" width="4.625" style="23" customWidth="1"/>
    <col min="18" max="16384" width="9.00390625" style="23" customWidth="1"/>
  </cols>
  <sheetData>
    <row r="1" spans="1:17" ht="72.75" customHeight="1">
      <c r="A1" s="93" t="s">
        <v>137</v>
      </c>
      <c r="B1" s="94"/>
      <c r="C1" s="94"/>
      <c r="D1" s="94"/>
      <c r="E1" s="94"/>
      <c r="F1" s="94"/>
      <c r="G1" s="94"/>
      <c r="H1" s="94"/>
      <c r="I1" s="35"/>
      <c r="J1" s="35"/>
      <c r="K1" s="35"/>
      <c r="L1" s="35"/>
      <c r="M1" s="35"/>
      <c r="N1" s="35"/>
      <c r="O1" s="35"/>
      <c r="P1" s="35"/>
      <c r="Q1" s="35"/>
    </row>
    <row r="2" spans="1:9" ht="18.75">
      <c r="A2" s="101"/>
      <c r="B2" s="101"/>
      <c r="C2" s="101"/>
      <c r="D2" s="101"/>
      <c r="E2" s="101"/>
      <c r="F2" s="97" t="s">
        <v>120</v>
      </c>
      <c r="G2" s="97"/>
      <c r="H2" s="97"/>
      <c r="I2" s="2"/>
    </row>
    <row r="3" spans="1:9" ht="16.5" customHeight="1">
      <c r="A3" s="101"/>
      <c r="B3" s="101"/>
      <c r="C3" s="101"/>
      <c r="D3" s="101"/>
      <c r="E3" s="101"/>
      <c r="F3" s="95" t="s">
        <v>101</v>
      </c>
      <c r="G3" s="95"/>
      <c r="H3" s="75">
        <v>0.11</v>
      </c>
      <c r="I3" s="33"/>
    </row>
    <row r="4" spans="1:9" ht="16.5" customHeight="1">
      <c r="A4" s="101"/>
      <c r="B4" s="101"/>
      <c r="C4" s="101"/>
      <c r="D4" s="101"/>
      <c r="E4" s="101"/>
      <c r="F4" s="95" t="s">
        <v>88</v>
      </c>
      <c r="G4" s="95"/>
      <c r="H4" s="34">
        <v>0.01</v>
      </c>
      <c r="I4" s="33"/>
    </row>
    <row r="5" spans="1:9" ht="17.25" customHeight="1" thickBot="1">
      <c r="A5" s="102"/>
      <c r="B5" s="102"/>
      <c r="C5" s="102"/>
      <c r="D5" s="102"/>
      <c r="E5" s="102"/>
      <c r="F5" s="96" t="s">
        <v>89</v>
      </c>
      <c r="G5" s="96"/>
      <c r="H5" s="46">
        <v>0.001</v>
      </c>
      <c r="I5" s="16"/>
    </row>
    <row r="6" spans="1:17" ht="92.25" customHeight="1">
      <c r="A6" s="105" t="s">
        <v>91</v>
      </c>
      <c r="B6" s="106"/>
      <c r="C6" s="122" t="s">
        <v>122</v>
      </c>
      <c r="D6" s="122"/>
      <c r="E6" s="122"/>
      <c r="F6" s="122"/>
      <c r="G6" s="122"/>
      <c r="H6" s="123"/>
      <c r="I6" s="26"/>
      <c r="J6" s="26"/>
      <c r="K6" s="26"/>
      <c r="L6" s="26"/>
      <c r="M6" s="26"/>
      <c r="N6" s="26"/>
      <c r="O6" s="26"/>
      <c r="P6" s="26"/>
      <c r="Q6" s="26"/>
    </row>
    <row r="7" spans="1:8" ht="24.75" customHeight="1">
      <c r="A7" s="111" t="s">
        <v>136</v>
      </c>
      <c r="B7" s="112"/>
      <c r="C7" s="80" t="s">
        <v>110</v>
      </c>
      <c r="D7" s="82">
        <v>1464</v>
      </c>
      <c r="E7" s="92" t="s">
        <v>135</v>
      </c>
      <c r="F7" s="79"/>
      <c r="G7" s="1"/>
      <c r="H7" s="36"/>
    </row>
    <row r="8" spans="1:8" ht="24.75" customHeight="1">
      <c r="A8" s="111"/>
      <c r="B8" s="112"/>
      <c r="C8" s="78" t="s">
        <v>86</v>
      </c>
      <c r="D8" s="83">
        <f>IF(D7&lt;&gt;"",D7*30,"-")</f>
        <v>43920</v>
      </c>
      <c r="E8" s="77"/>
      <c r="F8" s="76"/>
      <c r="G8" s="1"/>
      <c r="H8" s="36"/>
    </row>
    <row r="9" spans="1:8" ht="30.75" customHeight="1">
      <c r="A9" s="111"/>
      <c r="B9" s="112"/>
      <c r="C9" s="43" t="s">
        <v>79</v>
      </c>
      <c r="D9" s="37">
        <v>1130101</v>
      </c>
      <c r="E9" s="99" t="s">
        <v>121</v>
      </c>
      <c r="F9" s="99"/>
      <c r="G9" s="99"/>
      <c r="H9" s="100"/>
    </row>
    <row r="10" spans="1:8" ht="30.75" customHeight="1">
      <c r="A10" s="111"/>
      <c r="B10" s="112"/>
      <c r="C10" s="43" t="s">
        <v>80</v>
      </c>
      <c r="D10" s="37">
        <v>1130101</v>
      </c>
      <c r="E10" s="99"/>
      <c r="F10" s="99"/>
      <c r="G10" s="99"/>
      <c r="H10" s="100"/>
    </row>
    <row r="11" spans="1:8" ht="24.75" customHeight="1">
      <c r="A11" s="111"/>
      <c r="B11" s="112"/>
      <c r="C11" s="43" t="s">
        <v>87</v>
      </c>
      <c r="D11" s="45">
        <f>D10-D9+1</f>
        <v>1</v>
      </c>
      <c r="E11" s="25"/>
      <c r="F11" s="1"/>
      <c r="H11" s="36"/>
    </row>
    <row r="12" spans="1:8" ht="24.75" customHeight="1">
      <c r="A12" s="111"/>
      <c r="B12" s="112"/>
      <c r="C12" s="60" t="s">
        <v>112</v>
      </c>
      <c r="D12" s="81"/>
      <c r="E12" s="91" t="s">
        <v>134</v>
      </c>
      <c r="H12" s="36"/>
    </row>
    <row r="13" spans="1:8" ht="30.75" customHeight="1">
      <c r="A13" s="111"/>
      <c r="B13" s="112"/>
      <c r="C13" s="43" t="s">
        <v>79</v>
      </c>
      <c r="D13" s="61"/>
      <c r="E13" s="99" t="s">
        <v>123</v>
      </c>
      <c r="F13" s="99"/>
      <c r="G13" s="99"/>
      <c r="H13" s="100"/>
    </row>
    <row r="14" spans="1:8" ht="30.75" customHeight="1">
      <c r="A14" s="111"/>
      <c r="B14" s="112"/>
      <c r="C14" s="43" t="s">
        <v>80</v>
      </c>
      <c r="D14" s="61"/>
      <c r="E14" s="99"/>
      <c r="F14" s="99"/>
      <c r="G14" s="99"/>
      <c r="H14" s="100"/>
    </row>
    <row r="15" spans="1:8" ht="24.75" customHeight="1" thickBot="1">
      <c r="A15" s="113"/>
      <c r="B15" s="114"/>
      <c r="C15" s="38" t="s">
        <v>81</v>
      </c>
      <c r="D15" s="44">
        <f>D14-D13+1</f>
        <v>1</v>
      </c>
      <c r="E15" s="29"/>
      <c r="F15" s="30"/>
      <c r="G15" s="31"/>
      <c r="H15" s="32"/>
    </row>
    <row r="16" ht="16.5" thickBot="1"/>
    <row r="17" spans="1:8" ht="28.5">
      <c r="A17" s="107" t="s">
        <v>92</v>
      </c>
      <c r="B17" s="108"/>
      <c r="C17" s="108"/>
      <c r="D17" s="48"/>
      <c r="E17" s="127" t="s">
        <v>70</v>
      </c>
      <c r="F17" s="127"/>
      <c r="G17" s="49">
        <f>IF(D12="",VLOOKUP(D8,'保險費表'!A:B,2),VLOOKUP(D12,'保險費表'!A:B,2))</f>
        <v>45800</v>
      </c>
      <c r="H17" s="50"/>
    </row>
    <row r="18" spans="1:8" ht="45.75">
      <c r="A18" s="109"/>
      <c r="B18" s="110"/>
      <c r="C18" s="110"/>
      <c r="D18" s="65"/>
      <c r="E18" s="59" t="s">
        <v>111</v>
      </c>
      <c r="F18" s="66"/>
      <c r="G18" s="59">
        <f>IF(D12="",VLOOKUP(D8,'保險費表'!Q:S,2),VLOOKUP(D12,'保險費表'!Q:S,2))</f>
        <v>45800</v>
      </c>
      <c r="H18" s="67" t="s">
        <v>113</v>
      </c>
    </row>
    <row r="19" spans="1:8" ht="24.75" customHeight="1">
      <c r="A19" s="109"/>
      <c r="B19" s="110"/>
      <c r="C19" s="110"/>
      <c r="D19" s="47"/>
      <c r="E19" s="128" t="s">
        <v>71</v>
      </c>
      <c r="F19" s="128"/>
      <c r="G19" s="47">
        <f>IF(D12="",VLOOKUP(D8,'保險費表'!K:L,2),VLOOKUP(D12,'保險費表'!K:L,2))</f>
        <v>45800</v>
      </c>
      <c r="H19" s="53" t="s">
        <v>93</v>
      </c>
    </row>
    <row r="20" spans="1:8" ht="25.5" customHeight="1">
      <c r="A20" s="120" t="s">
        <v>77</v>
      </c>
      <c r="B20" s="121"/>
      <c r="C20" s="121"/>
      <c r="D20" s="121"/>
      <c r="E20" s="103" t="s">
        <v>78</v>
      </c>
      <c r="F20" s="103"/>
      <c r="G20" s="103"/>
      <c r="H20" s="104"/>
    </row>
    <row r="21" spans="1:8" ht="16.5" customHeight="1">
      <c r="A21" s="27" t="s">
        <v>74</v>
      </c>
      <c r="B21" s="98" t="s">
        <v>67</v>
      </c>
      <c r="C21" s="98"/>
      <c r="D21" s="23">
        <f>IF(D9="",ROUND(G17*H3*70%/30*(D14-D13+1),0),ROUND(G17*H3*70%/30*(D10-D9+1),0))</f>
        <v>118</v>
      </c>
      <c r="E21" s="23" t="s">
        <v>74</v>
      </c>
      <c r="F21" s="98" t="s">
        <v>67</v>
      </c>
      <c r="G21" s="98"/>
      <c r="H21" s="36">
        <f>IF(D9="",ROUND(G17*H3*20%/30*(D14-D13+1),0),ROUND(G17*H3*20%/30*(D10-D9+1),0))</f>
        <v>34</v>
      </c>
    </row>
    <row r="22" spans="1:8" ht="16.5" customHeight="1">
      <c r="A22" s="27"/>
      <c r="B22" s="98" t="s">
        <v>72</v>
      </c>
      <c r="C22" s="98"/>
      <c r="D22" s="23">
        <f>IF(D9="",ROUND(G17*H4*70%/30*(D14-D13+1),0),ROUND(G17*H4*70%/30*(D10-D9+1),0))</f>
        <v>11</v>
      </c>
      <c r="F22" s="98" t="s">
        <v>72</v>
      </c>
      <c r="G22" s="98"/>
      <c r="H22" s="36">
        <f>IF(D9="",ROUND(G17*H4*20%/30*(D14-D13+1),0),ROUND(G17*H4*20%/30*(D10-D9+1),0))</f>
        <v>3</v>
      </c>
    </row>
    <row r="23" spans="1:8" ht="16.5" customHeight="1">
      <c r="A23" s="27"/>
      <c r="B23" s="98" t="s">
        <v>73</v>
      </c>
      <c r="C23" s="98"/>
      <c r="D23" s="23">
        <f>IF(D9="",ROUND(G18*H5/30*(D14-D13+1),0),ROUND(G18*H5/30*(D10-D9+1),0))</f>
        <v>2</v>
      </c>
      <c r="F23" s="98" t="s">
        <v>73</v>
      </c>
      <c r="G23" s="98"/>
      <c r="H23" s="36">
        <v>0</v>
      </c>
    </row>
    <row r="24" spans="1:8" ht="16.5" customHeight="1">
      <c r="A24" s="117" t="s">
        <v>83</v>
      </c>
      <c r="B24" s="118"/>
      <c r="C24" s="118"/>
      <c r="D24" s="23">
        <f>SUM(D21:D23)</f>
        <v>131</v>
      </c>
      <c r="E24" s="118" t="s">
        <v>83</v>
      </c>
      <c r="F24" s="118"/>
      <c r="G24" s="118"/>
      <c r="H24" s="36">
        <f>SUM(H21:H23)</f>
        <v>37</v>
      </c>
    </row>
    <row r="25" spans="1:8" ht="16.5" customHeight="1">
      <c r="A25" s="27" t="s">
        <v>75</v>
      </c>
      <c r="B25" s="98" t="s">
        <v>76</v>
      </c>
      <c r="C25" s="98"/>
      <c r="D25" s="23">
        <f>IF(D9="",ROUND(G19*0.06/30*(D14-D13+1),0),ROUND(G19*0.06/30*(D10-D9+1),0))</f>
        <v>92</v>
      </c>
      <c r="E25" s="23" t="s">
        <v>75</v>
      </c>
      <c r="F25" s="98" t="s">
        <v>82</v>
      </c>
      <c r="G25" s="98"/>
      <c r="H25" s="36">
        <v>0</v>
      </c>
    </row>
    <row r="26" spans="1:8" ht="22.5" customHeight="1">
      <c r="A26" s="115" t="s">
        <v>85</v>
      </c>
      <c r="B26" s="116"/>
      <c r="C26" s="116"/>
      <c r="D26" s="51">
        <f>D25+D24</f>
        <v>223</v>
      </c>
      <c r="E26" s="119" t="s">
        <v>84</v>
      </c>
      <c r="F26" s="119"/>
      <c r="G26" s="119"/>
      <c r="H26" s="52">
        <f>H25+H24</f>
        <v>37</v>
      </c>
    </row>
    <row r="27" spans="1:8" s="24" customFormat="1" ht="18.75">
      <c r="A27" s="39"/>
      <c r="B27" s="40"/>
      <c r="C27" s="40"/>
      <c r="D27" s="41"/>
      <c r="E27" s="40"/>
      <c r="F27" s="40"/>
      <c r="G27" s="40"/>
      <c r="H27" s="42"/>
    </row>
    <row r="28" spans="1:8" s="24" customFormat="1" ht="18.75">
      <c r="A28" s="124" t="s">
        <v>90</v>
      </c>
      <c r="B28" s="125"/>
      <c r="C28" s="125"/>
      <c r="D28" s="125"/>
      <c r="E28" s="125"/>
      <c r="F28" s="125"/>
      <c r="G28" s="125"/>
      <c r="H28" s="126"/>
    </row>
    <row r="29" spans="1:8" ht="16.5" thickBot="1">
      <c r="A29" s="28"/>
      <c r="B29" s="31"/>
      <c r="C29" s="31"/>
      <c r="D29" s="31"/>
      <c r="E29" s="31"/>
      <c r="F29" s="31"/>
      <c r="G29" s="31"/>
      <c r="H29" s="32"/>
    </row>
  </sheetData>
  <sheetProtection password="CE60" sheet="1"/>
  <protectedRanges>
    <protectedRange sqref="D7:D10 D12:D14 D22 D25 H22" name="範圍1"/>
  </protectedRanges>
  <mergeCells count="29">
    <mergeCell ref="C6:H6"/>
    <mergeCell ref="B21:C21"/>
    <mergeCell ref="A28:H28"/>
    <mergeCell ref="F21:G21"/>
    <mergeCell ref="E17:F17"/>
    <mergeCell ref="E19:F19"/>
    <mergeCell ref="B25:C25"/>
    <mergeCell ref="F25:G25"/>
    <mergeCell ref="E24:G24"/>
    <mergeCell ref="A17:C19"/>
    <mergeCell ref="A7:B15"/>
    <mergeCell ref="E9:H10"/>
    <mergeCell ref="A26:C26"/>
    <mergeCell ref="A24:C24"/>
    <mergeCell ref="E26:G26"/>
    <mergeCell ref="F22:G22"/>
    <mergeCell ref="B22:C22"/>
    <mergeCell ref="F23:G23"/>
    <mergeCell ref="A20:D20"/>
    <mergeCell ref="A1:H1"/>
    <mergeCell ref="F3:G3"/>
    <mergeCell ref="F4:G4"/>
    <mergeCell ref="F5:G5"/>
    <mergeCell ref="F2:H2"/>
    <mergeCell ref="B23:C23"/>
    <mergeCell ref="E13:H14"/>
    <mergeCell ref="A2:E5"/>
    <mergeCell ref="E20:H20"/>
    <mergeCell ref="A6:B6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2023-12-06T08:24:03Z</cp:lastPrinted>
  <dcterms:created xsi:type="dcterms:W3CDTF">2009-09-03T01:12:32Z</dcterms:created>
  <dcterms:modified xsi:type="dcterms:W3CDTF">2023-12-07T02:49:26Z</dcterms:modified>
  <cp:category/>
  <cp:version/>
  <cp:contentType/>
  <cp:contentStatus/>
</cp:coreProperties>
</file>